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13_ncr:1_{544F6673-BC23-40CC-B84E-2CDE28A3A7AE}" xr6:coauthVersionLast="47" xr6:coauthVersionMax="47" xr10:uidLastSave="{00000000-0000-0000-0000-000000000000}"/>
  <bookViews>
    <workbookView xWindow="-108" yWindow="-108" windowWidth="23256" windowHeight="14856" firstSheet="1" activeTab="2" xr2:uid="{00000000-000D-0000-FFFF-FFFF00000000}"/>
  </bookViews>
  <sheets>
    <sheet name="MONTHENTRY" sheetId="8" state="hidden" r:id="rId1"/>
    <sheet name="Sum &amp; FG" sheetId="4" r:id="rId2"/>
    <sheet name="State Details (2)" sheetId="22" r:id="rId3"/>
    <sheet name="State Details" sheetId="12" r:id="rId4"/>
    <sheet name="LG Details" sheetId="17" r:id="rId5"/>
    <sheet name="SumSum" sheetId="14" r:id="rId6"/>
    <sheet name="Ecology to States" sheetId="13" r:id="rId7"/>
    <sheet name="ECOLOGY TO INDIVIDUAL LGCS" sheetId="19" r:id="rId8"/>
    <sheet name="Ecology to LGCs" sheetId="21" r:id="rId9"/>
  </sheets>
  <definedNames>
    <definedName name="ACCTDATE">#REF!</definedName>
    <definedName name="acctmonth">MONTHENTRY!$F$6</definedName>
    <definedName name="previuosmonth">MONTHENTRY!$B$6</definedName>
    <definedName name="_xlnm.Print_Area" localSheetId="5">SumSum!$A$1:$K$44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1" l="1"/>
  <c r="D43" i="21"/>
  <c r="C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F780" i="19"/>
  <c r="E780" i="19"/>
  <c r="D780" i="19"/>
  <c r="F779" i="19"/>
  <c r="F778" i="19"/>
  <c r="F777" i="19"/>
  <c r="F776" i="19"/>
  <c r="F775" i="19"/>
  <c r="F774" i="19"/>
  <c r="F773" i="19"/>
  <c r="F772" i="19"/>
  <c r="F771" i="19"/>
  <c r="F770" i="19"/>
  <c r="F769" i="19"/>
  <c r="F768" i="19"/>
  <c r="F767" i="19"/>
  <c r="F766" i="19"/>
  <c r="F765" i="19"/>
  <c r="F764" i="19"/>
  <c r="F763" i="19"/>
  <c r="F762" i="19"/>
  <c r="F761" i="19"/>
  <c r="F760" i="19"/>
  <c r="F759" i="19"/>
  <c r="F758" i="19"/>
  <c r="F757" i="19"/>
  <c r="F756" i="19"/>
  <c r="F755" i="19"/>
  <c r="F754" i="19"/>
  <c r="F753" i="19"/>
  <c r="F752" i="19"/>
  <c r="F751" i="19"/>
  <c r="F750" i="19"/>
  <c r="F749" i="19"/>
  <c r="F748" i="19"/>
  <c r="F747" i="19"/>
  <c r="F746" i="19"/>
  <c r="F745" i="19"/>
  <c r="F744" i="19"/>
  <c r="F743" i="19"/>
  <c r="F742" i="19"/>
  <c r="F741" i="19"/>
  <c r="F740" i="19"/>
  <c r="F739" i="19"/>
  <c r="F738" i="19"/>
  <c r="F737" i="19"/>
  <c r="F736" i="19"/>
  <c r="F735" i="19"/>
  <c r="F734" i="19"/>
  <c r="F733" i="19"/>
  <c r="F732" i="19"/>
  <c r="F731" i="19"/>
  <c r="F730" i="19"/>
  <c r="F729" i="19"/>
  <c r="F728" i="19"/>
  <c r="F727" i="19"/>
  <c r="F726" i="19"/>
  <c r="F725" i="19"/>
  <c r="F724" i="19"/>
  <c r="F723" i="19"/>
  <c r="F722" i="19"/>
  <c r="F721" i="19"/>
  <c r="F720" i="19"/>
  <c r="F719" i="19"/>
  <c r="F718" i="19"/>
  <c r="F717" i="19"/>
  <c r="F716" i="19"/>
  <c r="F715" i="19"/>
  <c r="F714" i="19"/>
  <c r="F713" i="19"/>
  <c r="F712" i="19"/>
  <c r="F711" i="19"/>
  <c r="F710" i="19"/>
  <c r="F709" i="19"/>
  <c r="F708" i="19"/>
  <c r="F707" i="19"/>
  <c r="F706" i="19"/>
  <c r="F705" i="19"/>
  <c r="F704" i="19"/>
  <c r="F703" i="19"/>
  <c r="F702" i="19"/>
  <c r="F701" i="19"/>
  <c r="F700" i="19"/>
  <c r="F699" i="19"/>
  <c r="F698" i="19"/>
  <c r="F697" i="19"/>
  <c r="F696" i="19"/>
  <c r="F695" i="19"/>
  <c r="F694" i="19"/>
  <c r="F693" i="19"/>
  <c r="F692" i="19"/>
  <c r="F691" i="19"/>
  <c r="F690" i="19"/>
  <c r="F689" i="19"/>
  <c r="F688" i="19"/>
  <c r="F687" i="19"/>
  <c r="F686" i="19"/>
  <c r="F685" i="19"/>
  <c r="F684" i="19"/>
  <c r="F683" i="19"/>
  <c r="F682" i="19"/>
  <c r="F681" i="19"/>
  <c r="F680" i="19"/>
  <c r="F679" i="19"/>
  <c r="F678" i="19"/>
  <c r="F677" i="19"/>
  <c r="F676" i="19"/>
  <c r="F675" i="19"/>
  <c r="F674" i="19"/>
  <c r="F673" i="19"/>
  <c r="F672" i="19"/>
  <c r="F671" i="19"/>
  <c r="F670" i="19"/>
  <c r="F669" i="19"/>
  <c r="F668" i="19"/>
  <c r="F667" i="19"/>
  <c r="F666" i="19"/>
  <c r="F665" i="19"/>
  <c r="F664" i="19"/>
  <c r="F663" i="19"/>
  <c r="F662" i="19"/>
  <c r="F661" i="19"/>
  <c r="F660" i="19"/>
  <c r="F659" i="19"/>
  <c r="F658" i="19"/>
  <c r="F657" i="19"/>
  <c r="F656" i="19"/>
  <c r="F655" i="19"/>
  <c r="F654" i="19"/>
  <c r="F653" i="19"/>
  <c r="F652" i="19"/>
  <c r="F651" i="19"/>
  <c r="F650" i="19"/>
  <c r="F649" i="19"/>
  <c r="F648" i="19"/>
  <c r="F647" i="19"/>
  <c r="F646" i="19"/>
  <c r="F645" i="19"/>
  <c r="F644" i="19"/>
  <c r="F643" i="19"/>
  <c r="F642" i="19"/>
  <c r="F641" i="19"/>
  <c r="F640" i="19"/>
  <c r="F639" i="19"/>
  <c r="F638" i="19"/>
  <c r="F637" i="19"/>
  <c r="F636" i="19"/>
  <c r="F635" i="19"/>
  <c r="F634" i="19"/>
  <c r="F633" i="19"/>
  <c r="F632" i="19"/>
  <c r="F631" i="19"/>
  <c r="F630" i="19"/>
  <c r="F629" i="19"/>
  <c r="F628" i="19"/>
  <c r="F627" i="19"/>
  <c r="F626" i="19"/>
  <c r="F625" i="19"/>
  <c r="F624" i="19"/>
  <c r="F623" i="19"/>
  <c r="F622" i="19"/>
  <c r="F621" i="19"/>
  <c r="F620" i="19"/>
  <c r="F619" i="19"/>
  <c r="F618" i="19"/>
  <c r="F617" i="19"/>
  <c r="F616" i="19"/>
  <c r="F615" i="19"/>
  <c r="F614" i="19"/>
  <c r="F613" i="19"/>
  <c r="F612" i="19"/>
  <c r="F611" i="19"/>
  <c r="F610" i="19"/>
  <c r="F609" i="19"/>
  <c r="F608" i="19"/>
  <c r="F607" i="19"/>
  <c r="F606" i="19"/>
  <c r="F605" i="19"/>
  <c r="F604" i="19"/>
  <c r="F603" i="19"/>
  <c r="F602" i="19"/>
  <c r="F601" i="19"/>
  <c r="F600" i="19"/>
  <c r="F599" i="19"/>
  <c r="F598" i="19"/>
  <c r="F597" i="19"/>
  <c r="F596" i="19"/>
  <c r="F595" i="19"/>
  <c r="F594" i="19"/>
  <c r="F593" i="19"/>
  <c r="F592" i="19"/>
  <c r="F591" i="19"/>
  <c r="F590" i="19"/>
  <c r="F589" i="19"/>
  <c r="F588" i="19"/>
  <c r="F587" i="19"/>
  <c r="F586" i="19"/>
  <c r="F585" i="19"/>
  <c r="F584" i="19"/>
  <c r="F583" i="19"/>
  <c r="F582" i="19"/>
  <c r="F581" i="19"/>
  <c r="F580" i="19"/>
  <c r="F579" i="19"/>
  <c r="F578" i="19"/>
  <c r="F577" i="19"/>
  <c r="F576" i="19"/>
  <c r="F575" i="19"/>
  <c r="F574" i="19"/>
  <c r="F573" i="19"/>
  <c r="F572" i="19"/>
  <c r="F571" i="19"/>
  <c r="F570" i="19"/>
  <c r="F569" i="19"/>
  <c r="F568" i="19"/>
  <c r="F567" i="19"/>
  <c r="F566" i="19"/>
  <c r="F565" i="19"/>
  <c r="F564" i="19"/>
  <c r="F563" i="19"/>
  <c r="F562" i="19"/>
  <c r="F561" i="19"/>
  <c r="F560" i="19"/>
  <c r="F559" i="19"/>
  <c r="F558" i="19"/>
  <c r="F557" i="19"/>
  <c r="F556" i="19"/>
  <c r="F555" i="19"/>
  <c r="F554" i="19"/>
  <c r="F553" i="19"/>
  <c r="F552" i="19"/>
  <c r="F551" i="19"/>
  <c r="F550" i="19"/>
  <c r="F549" i="19"/>
  <c r="F548" i="19"/>
  <c r="F547" i="19"/>
  <c r="F546" i="19"/>
  <c r="F545" i="19"/>
  <c r="F544" i="19"/>
  <c r="F543" i="19"/>
  <c r="F542" i="19"/>
  <c r="F541" i="19"/>
  <c r="F540" i="19"/>
  <c r="F539" i="19"/>
  <c r="F538" i="19"/>
  <c r="F537" i="19"/>
  <c r="F536" i="19"/>
  <c r="F535" i="19"/>
  <c r="F534" i="19"/>
  <c r="F533" i="19"/>
  <c r="F532" i="19"/>
  <c r="F531" i="19"/>
  <c r="F530" i="19"/>
  <c r="F529" i="19"/>
  <c r="F528" i="19"/>
  <c r="F527" i="19"/>
  <c r="F526" i="19"/>
  <c r="F525" i="19"/>
  <c r="F524" i="19"/>
  <c r="F523" i="19"/>
  <c r="F522" i="19"/>
  <c r="F521" i="19"/>
  <c r="F520" i="19"/>
  <c r="F519" i="19"/>
  <c r="F518" i="19"/>
  <c r="F517" i="19"/>
  <c r="F516" i="19"/>
  <c r="F515" i="19"/>
  <c r="F514" i="19"/>
  <c r="F513" i="19"/>
  <c r="F512" i="19"/>
  <c r="F511" i="19"/>
  <c r="F510" i="19"/>
  <c r="F509" i="19"/>
  <c r="F508" i="19"/>
  <c r="F507" i="19"/>
  <c r="F506" i="19"/>
  <c r="F505" i="19"/>
  <c r="F504" i="19"/>
  <c r="F503" i="19"/>
  <c r="F502" i="19"/>
  <c r="F501" i="19"/>
  <c r="F500" i="19"/>
  <c r="F499" i="19"/>
  <c r="F498" i="19"/>
  <c r="F497" i="19"/>
  <c r="F496" i="19"/>
  <c r="F495" i="19"/>
  <c r="F494" i="19"/>
  <c r="F493" i="19"/>
  <c r="F492" i="19"/>
  <c r="F491" i="19"/>
  <c r="F490" i="19"/>
  <c r="F489" i="19"/>
  <c r="F488" i="19"/>
  <c r="F487" i="19"/>
  <c r="F486" i="19"/>
  <c r="F485" i="19"/>
  <c r="F484" i="19"/>
  <c r="F483" i="19"/>
  <c r="F482" i="19"/>
  <c r="F481" i="19"/>
  <c r="F480" i="19"/>
  <c r="F479" i="19"/>
  <c r="F478" i="19"/>
  <c r="F477" i="19"/>
  <c r="F476" i="19"/>
  <c r="F475" i="19"/>
  <c r="F474" i="19"/>
  <c r="F473" i="19"/>
  <c r="F472" i="19"/>
  <c r="F471" i="19"/>
  <c r="F470" i="19"/>
  <c r="F469" i="19"/>
  <c r="F468" i="19"/>
  <c r="F467" i="19"/>
  <c r="F466" i="19"/>
  <c r="F465" i="19"/>
  <c r="F464" i="19"/>
  <c r="F463" i="19"/>
  <c r="F462" i="19"/>
  <c r="F461" i="19"/>
  <c r="F460" i="19"/>
  <c r="F459" i="19"/>
  <c r="F458" i="19"/>
  <c r="F457" i="19"/>
  <c r="F456" i="19"/>
  <c r="F455" i="19"/>
  <c r="F454" i="19"/>
  <c r="F453" i="19"/>
  <c r="F452" i="19"/>
  <c r="F451" i="19"/>
  <c r="F450" i="19"/>
  <c r="F449" i="19"/>
  <c r="F448" i="19"/>
  <c r="F447" i="19"/>
  <c r="F446" i="19"/>
  <c r="F445" i="19"/>
  <c r="F444" i="19"/>
  <c r="F443" i="19"/>
  <c r="F442" i="19"/>
  <c r="F441" i="19"/>
  <c r="F440" i="19"/>
  <c r="F439" i="19"/>
  <c r="F438" i="19"/>
  <c r="F437" i="19"/>
  <c r="F436" i="19"/>
  <c r="F435" i="19"/>
  <c r="F434" i="19"/>
  <c r="F433" i="19"/>
  <c r="F432" i="19"/>
  <c r="F431" i="19"/>
  <c r="F430" i="19"/>
  <c r="F429" i="19"/>
  <c r="F428" i="19"/>
  <c r="F427" i="19"/>
  <c r="F426" i="19"/>
  <c r="F425" i="19"/>
  <c r="F424" i="19"/>
  <c r="F423" i="19"/>
  <c r="F422" i="19"/>
  <c r="F421" i="19"/>
  <c r="F420" i="19"/>
  <c r="F419" i="19"/>
  <c r="F418" i="19"/>
  <c r="F417" i="19"/>
  <c r="F416" i="19"/>
  <c r="F415" i="19"/>
  <c r="F414" i="19"/>
  <c r="F413" i="19"/>
  <c r="F412" i="19"/>
  <c r="F411" i="19"/>
  <c r="F410" i="19"/>
  <c r="F409" i="19"/>
  <c r="F408" i="19"/>
  <c r="F407" i="19"/>
  <c r="F406" i="19"/>
  <c r="F405" i="19"/>
  <c r="F404" i="19"/>
  <c r="F403" i="19"/>
  <c r="F402" i="19"/>
  <c r="F401" i="19"/>
  <c r="F400" i="19"/>
  <c r="F399" i="19"/>
  <c r="F398" i="19"/>
  <c r="F397" i="19"/>
  <c r="F396" i="19"/>
  <c r="F395" i="19"/>
  <c r="F394" i="19"/>
  <c r="F393" i="19"/>
  <c r="F392" i="19"/>
  <c r="F391" i="19"/>
  <c r="F390" i="19"/>
  <c r="F389" i="19"/>
  <c r="F388" i="19"/>
  <c r="F387" i="19"/>
  <c r="F386" i="19"/>
  <c r="F385" i="19"/>
  <c r="F384" i="19"/>
  <c r="F383" i="19"/>
  <c r="F382" i="19"/>
  <c r="F381" i="19"/>
  <c r="F380" i="19"/>
  <c r="F379" i="19"/>
  <c r="F378" i="19"/>
  <c r="F377" i="19"/>
  <c r="F376" i="19"/>
  <c r="F375" i="19"/>
  <c r="F374" i="19"/>
  <c r="F373" i="19"/>
  <c r="F372" i="19"/>
  <c r="F371" i="19"/>
  <c r="F370" i="19"/>
  <c r="F369" i="19"/>
  <c r="F368" i="19"/>
  <c r="F367" i="19"/>
  <c r="F366" i="19"/>
  <c r="F365" i="19"/>
  <c r="F364" i="19"/>
  <c r="F363" i="19"/>
  <c r="F362" i="19"/>
  <c r="F361" i="19"/>
  <c r="F360" i="19"/>
  <c r="F359" i="19"/>
  <c r="F358" i="19"/>
  <c r="F357" i="19"/>
  <c r="F356" i="19"/>
  <c r="F355" i="19"/>
  <c r="F354" i="19"/>
  <c r="F353" i="19"/>
  <c r="F352" i="19"/>
  <c r="F351" i="19"/>
  <c r="F350" i="19"/>
  <c r="F349" i="19"/>
  <c r="F348" i="19"/>
  <c r="F347" i="19"/>
  <c r="F346" i="19"/>
  <c r="F345" i="19"/>
  <c r="F344" i="19"/>
  <c r="F343" i="19"/>
  <c r="F342" i="19"/>
  <c r="F341" i="19"/>
  <c r="F340" i="19"/>
  <c r="F339" i="19"/>
  <c r="F338" i="19"/>
  <c r="F337" i="19"/>
  <c r="F336" i="19"/>
  <c r="F335" i="19"/>
  <c r="F334" i="19"/>
  <c r="F333" i="19"/>
  <c r="F332" i="19"/>
  <c r="F331" i="19"/>
  <c r="F330" i="19"/>
  <c r="F329" i="19"/>
  <c r="F328" i="19"/>
  <c r="F327" i="19"/>
  <c r="F326" i="19"/>
  <c r="F325" i="19"/>
  <c r="F324" i="19"/>
  <c r="F323" i="19"/>
  <c r="F322" i="19"/>
  <c r="F321" i="19"/>
  <c r="F320" i="19"/>
  <c r="F319" i="19"/>
  <c r="F318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3" i="19"/>
  <c r="F292" i="19"/>
  <c r="F291" i="19"/>
  <c r="F290" i="19"/>
  <c r="F289" i="19"/>
  <c r="F288" i="19"/>
  <c r="F287" i="19"/>
  <c r="F286" i="19"/>
  <c r="F285" i="19"/>
  <c r="F284" i="19"/>
  <c r="F283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70" i="19"/>
  <c r="F269" i="19"/>
  <c r="F268" i="19"/>
  <c r="F267" i="19"/>
  <c r="F266" i="19"/>
  <c r="F265" i="19"/>
  <c r="F264" i="19"/>
  <c r="F263" i="19"/>
  <c r="F262" i="19"/>
  <c r="F261" i="19"/>
  <c r="F260" i="19"/>
  <c r="F259" i="19"/>
  <c r="F258" i="19"/>
  <c r="F257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3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20" i="19"/>
  <c r="F219" i="19"/>
  <c r="F218" i="19"/>
  <c r="F217" i="19"/>
  <c r="F216" i="19"/>
  <c r="F215" i="19"/>
  <c r="F214" i="19"/>
  <c r="F213" i="19"/>
  <c r="F212" i="19"/>
  <c r="F211" i="19"/>
  <c r="F210" i="19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2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30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E42" i="13"/>
  <c r="D42" i="13"/>
  <c r="C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K43" i="14"/>
  <c r="J43" i="14"/>
  <c r="I43" i="14"/>
  <c r="H43" i="14"/>
  <c r="G43" i="14"/>
  <c r="F43" i="14"/>
  <c r="E43" i="14"/>
  <c r="D43" i="14"/>
  <c r="C43" i="14"/>
  <c r="K42" i="14"/>
  <c r="I42" i="14"/>
  <c r="K41" i="14"/>
  <c r="I41" i="14"/>
  <c r="K40" i="14"/>
  <c r="I40" i="14"/>
  <c r="K39" i="14"/>
  <c r="I39" i="14"/>
  <c r="K38" i="14"/>
  <c r="I38" i="14"/>
  <c r="K37" i="14"/>
  <c r="I37" i="14"/>
  <c r="H37" i="14"/>
  <c r="K36" i="14"/>
  <c r="I36" i="14"/>
  <c r="H36" i="14"/>
  <c r="K35" i="14"/>
  <c r="I35" i="14"/>
  <c r="K34" i="14"/>
  <c r="I34" i="14"/>
  <c r="K33" i="14"/>
  <c r="I33" i="14"/>
  <c r="H33" i="14"/>
  <c r="K32" i="14"/>
  <c r="I32" i="14"/>
  <c r="K31" i="14"/>
  <c r="I31" i="14"/>
  <c r="H31" i="14"/>
  <c r="K30" i="14"/>
  <c r="I30" i="14"/>
  <c r="K29" i="14"/>
  <c r="I29" i="14"/>
  <c r="K28" i="14"/>
  <c r="I28" i="14"/>
  <c r="H28" i="14"/>
  <c r="K27" i="14"/>
  <c r="I27" i="14"/>
  <c r="H27" i="14"/>
  <c r="K26" i="14"/>
  <c r="I26" i="14"/>
  <c r="H26" i="14"/>
  <c r="K25" i="14"/>
  <c r="I25" i="14"/>
  <c r="K24" i="14"/>
  <c r="I24" i="14"/>
  <c r="K23" i="14"/>
  <c r="I23" i="14"/>
  <c r="K22" i="14"/>
  <c r="I22" i="14"/>
  <c r="K21" i="14"/>
  <c r="I21" i="14"/>
  <c r="H21" i="14"/>
  <c r="K20" i="14"/>
  <c r="I20" i="14"/>
  <c r="K19" i="14"/>
  <c r="I19" i="14"/>
  <c r="K18" i="14"/>
  <c r="I18" i="14"/>
  <c r="K17" i="14"/>
  <c r="I17" i="14"/>
  <c r="H17" i="14"/>
  <c r="K16" i="14"/>
  <c r="I16" i="14"/>
  <c r="D16" i="14"/>
  <c r="K15" i="14"/>
  <c r="I15" i="14"/>
  <c r="H15" i="14"/>
  <c r="K14" i="14"/>
  <c r="I14" i="14"/>
  <c r="H14" i="14"/>
  <c r="K13" i="14"/>
  <c r="I13" i="14"/>
  <c r="K12" i="14"/>
  <c r="I12" i="14"/>
  <c r="H12" i="14"/>
  <c r="K11" i="14"/>
  <c r="I11" i="14"/>
  <c r="H11" i="14"/>
  <c r="K10" i="14"/>
  <c r="I10" i="14"/>
  <c r="K9" i="14"/>
  <c r="I9" i="14"/>
  <c r="K8" i="14"/>
  <c r="I8" i="14"/>
  <c r="H8" i="14"/>
  <c r="K7" i="14"/>
  <c r="I7" i="14"/>
  <c r="K6" i="14"/>
  <c r="I6" i="14"/>
  <c r="H6" i="14"/>
  <c r="M413" i="17"/>
  <c r="L413" i="17"/>
  <c r="K413" i="17"/>
  <c r="J413" i="17"/>
  <c r="I413" i="17"/>
  <c r="H413" i="17"/>
  <c r="G413" i="17"/>
  <c r="F413" i="17"/>
  <c r="E413" i="17"/>
  <c r="AA412" i="17"/>
  <c r="Y412" i="17"/>
  <c r="T412" i="17"/>
  <c r="M412" i="17"/>
  <c r="K412" i="17"/>
  <c r="AA411" i="17"/>
  <c r="Z411" i="17"/>
  <c r="Y411" i="17"/>
  <c r="X411" i="17"/>
  <c r="W411" i="17"/>
  <c r="V411" i="17"/>
  <c r="U411" i="17"/>
  <c r="T411" i="17"/>
  <c r="S411" i="17"/>
  <c r="M411" i="17"/>
  <c r="K411" i="17"/>
  <c r="AA410" i="17"/>
  <c r="Y410" i="17"/>
  <c r="M410" i="17"/>
  <c r="K410" i="17"/>
  <c r="AA409" i="17"/>
  <c r="Y409" i="17"/>
  <c r="M409" i="17"/>
  <c r="K409" i="17"/>
  <c r="AA408" i="17"/>
  <c r="Y408" i="17"/>
  <c r="M408" i="17"/>
  <c r="K408" i="17"/>
  <c r="AA407" i="17"/>
  <c r="Y407" i="17"/>
  <c r="M407" i="17"/>
  <c r="K407" i="17"/>
  <c r="AA406" i="17"/>
  <c r="Y406" i="17"/>
  <c r="M406" i="17"/>
  <c r="K406" i="17"/>
  <c r="AA405" i="17"/>
  <c r="Y405" i="17"/>
  <c r="M405" i="17"/>
  <c r="K405" i="17"/>
  <c r="AA404" i="17"/>
  <c r="Z404" i="17"/>
  <c r="Y404" i="17"/>
  <c r="X404" i="17"/>
  <c r="W404" i="17"/>
  <c r="V404" i="17"/>
  <c r="U404" i="17"/>
  <c r="T404" i="17"/>
  <c r="S404" i="17"/>
  <c r="M404" i="17"/>
  <c r="K404" i="17"/>
  <c r="AA403" i="17"/>
  <c r="Y403" i="17"/>
  <c r="M403" i="17"/>
  <c r="K403" i="17"/>
  <c r="AA402" i="17"/>
  <c r="Y402" i="17"/>
  <c r="M402" i="17"/>
  <c r="K402" i="17"/>
  <c r="AA401" i="17"/>
  <c r="Y401" i="17"/>
  <c r="M401" i="17"/>
  <c r="K401" i="17"/>
  <c r="AA400" i="17"/>
  <c r="Y400" i="17"/>
  <c r="M400" i="17"/>
  <c r="K400" i="17"/>
  <c r="AA399" i="17"/>
  <c r="Y399" i="17"/>
  <c r="M399" i="17"/>
  <c r="K399" i="17"/>
  <c r="AA398" i="17"/>
  <c r="Y398" i="17"/>
  <c r="M398" i="17"/>
  <c r="K398" i="17"/>
  <c r="AA397" i="17"/>
  <c r="Y397" i="17"/>
  <c r="M397" i="17"/>
  <c r="K397" i="17"/>
  <c r="AA396" i="17"/>
  <c r="Y396" i="17"/>
  <c r="M396" i="17"/>
  <c r="K396" i="17"/>
  <c r="AA395" i="17"/>
  <c r="Y395" i="17"/>
  <c r="M395" i="17"/>
  <c r="K395" i="17"/>
  <c r="AA394" i="17"/>
  <c r="Y394" i="17"/>
  <c r="M394" i="17"/>
  <c r="K394" i="17"/>
  <c r="AA393" i="17"/>
  <c r="Y393" i="17"/>
  <c r="M393" i="17"/>
  <c r="K393" i="17"/>
  <c r="AA392" i="17"/>
  <c r="Y392" i="17"/>
  <c r="M392" i="17"/>
  <c r="K392" i="17"/>
  <c r="AA391" i="17"/>
  <c r="Y391" i="17"/>
  <c r="M391" i="17"/>
  <c r="K391" i="17"/>
  <c r="AA390" i="17"/>
  <c r="Y390" i="17"/>
  <c r="M390" i="17"/>
  <c r="K390" i="17"/>
  <c r="AA389" i="17"/>
  <c r="Z389" i="17"/>
  <c r="Y389" i="17"/>
  <c r="X389" i="17"/>
  <c r="W389" i="17"/>
  <c r="V389" i="17"/>
  <c r="U389" i="17"/>
  <c r="T389" i="17"/>
  <c r="S389" i="17"/>
  <c r="M389" i="17"/>
  <c r="K389" i="17"/>
  <c r="AA388" i="17"/>
  <c r="Y388" i="17"/>
  <c r="M388" i="17"/>
  <c r="K388" i="17"/>
  <c r="AA387" i="17"/>
  <c r="Y387" i="17"/>
  <c r="M387" i="17"/>
  <c r="L387" i="17"/>
  <c r="K387" i="17"/>
  <c r="J387" i="17"/>
  <c r="I387" i="17"/>
  <c r="H387" i="17"/>
  <c r="G387" i="17"/>
  <c r="F387" i="17"/>
  <c r="E387" i="17"/>
  <c r="AA386" i="17"/>
  <c r="Y386" i="17"/>
  <c r="M386" i="17"/>
  <c r="K386" i="17"/>
  <c r="AA385" i="17"/>
  <c r="Y385" i="17"/>
  <c r="M385" i="17"/>
  <c r="K385" i="17"/>
  <c r="AA384" i="17"/>
  <c r="Y384" i="17"/>
  <c r="M384" i="17"/>
  <c r="K384" i="17"/>
  <c r="AA383" i="17"/>
  <c r="Y383" i="17"/>
  <c r="M383" i="17"/>
  <c r="K383" i="17"/>
  <c r="AA382" i="17"/>
  <c r="Y382" i="17"/>
  <c r="M382" i="17"/>
  <c r="K382" i="17"/>
  <c r="AA381" i="17"/>
  <c r="Y381" i="17"/>
  <c r="M381" i="17"/>
  <c r="K381" i="17"/>
  <c r="AA380" i="17"/>
  <c r="Y380" i="17"/>
  <c r="M380" i="17"/>
  <c r="K380" i="17"/>
  <c r="AA379" i="17"/>
  <c r="Y379" i="17"/>
  <c r="M379" i="17"/>
  <c r="K379" i="17"/>
  <c r="AA378" i="17"/>
  <c r="Y378" i="17"/>
  <c r="M378" i="17"/>
  <c r="K378" i="17"/>
  <c r="AA377" i="17"/>
  <c r="Y377" i="17"/>
  <c r="M377" i="17"/>
  <c r="K377" i="17"/>
  <c r="AA376" i="17"/>
  <c r="Y376" i="17"/>
  <c r="M376" i="17"/>
  <c r="K376" i="17"/>
  <c r="AA375" i="17"/>
  <c r="Y375" i="17"/>
  <c r="M375" i="17"/>
  <c r="K375" i="17"/>
  <c r="AA374" i="17"/>
  <c r="Y374" i="17"/>
  <c r="M374" i="17"/>
  <c r="K374" i="17"/>
  <c r="AA373" i="17"/>
  <c r="Y373" i="17"/>
  <c r="M373" i="17"/>
  <c r="K373" i="17"/>
  <c r="AA372" i="17"/>
  <c r="Y372" i="17"/>
  <c r="M372" i="17"/>
  <c r="K372" i="17"/>
  <c r="AA371" i="17"/>
  <c r="Z371" i="17"/>
  <c r="Y371" i="17"/>
  <c r="X371" i="17"/>
  <c r="W371" i="17"/>
  <c r="V371" i="17"/>
  <c r="U371" i="17"/>
  <c r="T371" i="17"/>
  <c r="S371" i="17"/>
  <c r="M371" i="17"/>
  <c r="K371" i="17"/>
  <c r="AA370" i="17"/>
  <c r="Y370" i="17"/>
  <c r="M370" i="17"/>
  <c r="K370" i="17"/>
  <c r="AA369" i="17"/>
  <c r="Y369" i="17"/>
  <c r="M369" i="17"/>
  <c r="K369" i="17"/>
  <c r="AA368" i="17"/>
  <c r="Y368" i="17"/>
  <c r="M368" i="17"/>
  <c r="K368" i="17"/>
  <c r="AA367" i="17"/>
  <c r="Y367" i="17"/>
  <c r="M367" i="17"/>
  <c r="K367" i="17"/>
  <c r="AA366" i="17"/>
  <c r="Y366" i="17"/>
  <c r="M366" i="17"/>
  <c r="K366" i="17"/>
  <c r="AA365" i="17"/>
  <c r="Y365" i="17"/>
  <c r="M365" i="17"/>
  <c r="K365" i="17"/>
  <c r="AA364" i="17"/>
  <c r="Y364" i="17"/>
  <c r="M364" i="17"/>
  <c r="K364" i="17"/>
  <c r="AA363" i="17"/>
  <c r="Y363" i="17"/>
  <c r="M363" i="17"/>
  <c r="L363" i="17"/>
  <c r="K363" i="17"/>
  <c r="J363" i="17"/>
  <c r="I363" i="17"/>
  <c r="H363" i="17"/>
  <c r="G363" i="17"/>
  <c r="F363" i="17"/>
  <c r="E363" i="17"/>
  <c r="AA362" i="17"/>
  <c r="Y362" i="17"/>
  <c r="M362" i="17"/>
  <c r="K362" i="17"/>
  <c r="AA361" i="17"/>
  <c r="Y361" i="17"/>
  <c r="M361" i="17"/>
  <c r="K361" i="17"/>
  <c r="AA360" i="17"/>
  <c r="Y360" i="17"/>
  <c r="M360" i="17"/>
  <c r="K360" i="17"/>
  <c r="AA359" i="17"/>
  <c r="Y359" i="17"/>
  <c r="M359" i="17"/>
  <c r="K359" i="17"/>
  <c r="AA358" i="17"/>
  <c r="Y358" i="17"/>
  <c r="M358" i="17"/>
  <c r="K358" i="17"/>
  <c r="AA357" i="17"/>
  <c r="Y357" i="17"/>
  <c r="M357" i="17"/>
  <c r="K357" i="17"/>
  <c r="AA356" i="17"/>
  <c r="Y356" i="17"/>
  <c r="M356" i="17"/>
  <c r="K356" i="17"/>
  <c r="AA355" i="17"/>
  <c r="Y355" i="17"/>
  <c r="M355" i="17"/>
  <c r="K355" i="17"/>
  <c r="AA354" i="17"/>
  <c r="Z354" i="17"/>
  <c r="Y354" i="17"/>
  <c r="X354" i="17"/>
  <c r="W354" i="17"/>
  <c r="V354" i="17"/>
  <c r="U354" i="17"/>
  <c r="T354" i="17"/>
  <c r="S354" i="17"/>
  <c r="M354" i="17"/>
  <c r="K354" i="17"/>
  <c r="AA353" i="17"/>
  <c r="Y353" i="17"/>
  <c r="M353" i="17"/>
  <c r="K353" i="17"/>
  <c r="AA352" i="17"/>
  <c r="Y352" i="17"/>
  <c r="M352" i="17"/>
  <c r="K352" i="17"/>
  <c r="AA351" i="17"/>
  <c r="Y351" i="17"/>
  <c r="M351" i="17"/>
  <c r="K351" i="17"/>
  <c r="AA350" i="17"/>
  <c r="Y350" i="17"/>
  <c r="M350" i="17"/>
  <c r="K350" i="17"/>
  <c r="AA349" i="17"/>
  <c r="Y349" i="17"/>
  <c r="M349" i="17"/>
  <c r="K349" i="17"/>
  <c r="AA348" i="17"/>
  <c r="Y348" i="17"/>
  <c r="M348" i="17"/>
  <c r="K348" i="17"/>
  <c r="AA347" i="17"/>
  <c r="Y347" i="17"/>
  <c r="M347" i="17"/>
  <c r="K347" i="17"/>
  <c r="AA346" i="17"/>
  <c r="Y346" i="17"/>
  <c r="M346" i="17"/>
  <c r="K346" i="17"/>
  <c r="AA345" i="17"/>
  <c r="Y345" i="17"/>
  <c r="M345" i="17"/>
  <c r="K345" i="17"/>
  <c r="AA344" i="17"/>
  <c r="Y344" i="17"/>
  <c r="M344" i="17"/>
  <c r="K344" i="17"/>
  <c r="AA343" i="17"/>
  <c r="Y343" i="17"/>
  <c r="M343" i="17"/>
  <c r="K343" i="17"/>
  <c r="AA342" i="17"/>
  <c r="Y342" i="17"/>
  <c r="M342" i="17"/>
  <c r="K342" i="17"/>
  <c r="AA341" i="17"/>
  <c r="Y341" i="17"/>
  <c r="M341" i="17"/>
  <c r="K341" i="17"/>
  <c r="AA340" i="17"/>
  <c r="Y340" i="17"/>
  <c r="M340" i="17"/>
  <c r="K340" i="17"/>
  <c r="AA339" i="17"/>
  <c r="Y339" i="17"/>
  <c r="M339" i="17"/>
  <c r="K339" i="17"/>
  <c r="AA338" i="17"/>
  <c r="Y338" i="17"/>
  <c r="M338" i="17"/>
  <c r="K338" i="17"/>
  <c r="AA337" i="17"/>
  <c r="Y337" i="17"/>
  <c r="M337" i="17"/>
  <c r="K337" i="17"/>
  <c r="AA336" i="17"/>
  <c r="Y336" i="17"/>
  <c r="M336" i="17"/>
  <c r="K336" i="17"/>
  <c r="AA335" i="17"/>
  <c r="Y335" i="17"/>
  <c r="N335" i="17"/>
  <c r="M335" i="17"/>
  <c r="L335" i="17"/>
  <c r="K335" i="17"/>
  <c r="J335" i="17"/>
  <c r="I335" i="17"/>
  <c r="H335" i="17"/>
  <c r="G335" i="17"/>
  <c r="F335" i="17"/>
  <c r="E335" i="17"/>
  <c r="AA334" i="17"/>
  <c r="Y334" i="17"/>
  <c r="M334" i="17"/>
  <c r="K334" i="17"/>
  <c r="J334" i="17"/>
  <c r="AA333" i="17"/>
  <c r="Y333" i="17"/>
  <c r="M333" i="17"/>
  <c r="K333" i="17"/>
  <c r="J333" i="17"/>
  <c r="AA332" i="17"/>
  <c r="Y332" i="17"/>
  <c r="M332" i="17"/>
  <c r="K332" i="17"/>
  <c r="J332" i="17"/>
  <c r="AA331" i="17"/>
  <c r="Y331" i="17"/>
  <c r="M331" i="17"/>
  <c r="K331" i="17"/>
  <c r="J331" i="17"/>
  <c r="AA330" i="17"/>
  <c r="Z330" i="17"/>
  <c r="Y330" i="17"/>
  <c r="X330" i="17"/>
  <c r="W330" i="17"/>
  <c r="V330" i="17"/>
  <c r="U330" i="17"/>
  <c r="T330" i="17"/>
  <c r="S330" i="17"/>
  <c r="M330" i="17"/>
  <c r="K330" i="17"/>
  <c r="J330" i="17"/>
  <c r="AA329" i="17"/>
  <c r="Y329" i="17"/>
  <c r="X329" i="17"/>
  <c r="M329" i="17"/>
  <c r="K329" i="17"/>
  <c r="J329" i="17"/>
  <c r="AA328" i="17"/>
  <c r="Y328" i="17"/>
  <c r="X328" i="17"/>
  <c r="M328" i="17"/>
  <c r="K328" i="17"/>
  <c r="J328" i="17"/>
  <c r="AA327" i="17"/>
  <c r="Y327" i="17"/>
  <c r="X327" i="17"/>
  <c r="M327" i="17"/>
  <c r="K327" i="17"/>
  <c r="J327" i="17"/>
  <c r="AA326" i="17"/>
  <c r="Y326" i="17"/>
  <c r="X326" i="17"/>
  <c r="M326" i="17"/>
  <c r="K326" i="17"/>
  <c r="J326" i="17"/>
  <c r="AA325" i="17"/>
  <c r="Y325" i="17"/>
  <c r="X325" i="17"/>
  <c r="M325" i="17"/>
  <c r="K325" i="17"/>
  <c r="J325" i="17"/>
  <c r="AA324" i="17"/>
  <c r="Y324" i="17"/>
  <c r="X324" i="17"/>
  <c r="M324" i="17"/>
  <c r="K324" i="17"/>
  <c r="J324" i="17"/>
  <c r="AA323" i="17"/>
  <c r="Y323" i="17"/>
  <c r="X323" i="17"/>
  <c r="M323" i="17"/>
  <c r="K323" i="17"/>
  <c r="J323" i="17"/>
  <c r="AA322" i="17"/>
  <c r="Y322" i="17"/>
  <c r="X322" i="17"/>
  <c r="M322" i="17"/>
  <c r="K322" i="17"/>
  <c r="J322" i="17"/>
  <c r="AA321" i="17"/>
  <c r="Y321" i="17"/>
  <c r="X321" i="17"/>
  <c r="M321" i="17"/>
  <c r="K321" i="17"/>
  <c r="J321" i="17"/>
  <c r="AA320" i="17"/>
  <c r="Y320" i="17"/>
  <c r="X320" i="17"/>
  <c r="M320" i="17"/>
  <c r="K320" i="17"/>
  <c r="J320" i="17"/>
  <c r="AA319" i="17"/>
  <c r="Y319" i="17"/>
  <c r="X319" i="17"/>
  <c r="M319" i="17"/>
  <c r="K319" i="17"/>
  <c r="J319" i="17"/>
  <c r="AA318" i="17"/>
  <c r="Y318" i="17"/>
  <c r="X318" i="17"/>
  <c r="M318" i="17"/>
  <c r="K318" i="17"/>
  <c r="J318" i="17"/>
  <c r="AA317" i="17"/>
  <c r="Y317" i="17"/>
  <c r="X317" i="17"/>
  <c r="M317" i="17"/>
  <c r="K317" i="17"/>
  <c r="J317" i="17"/>
  <c r="AA316" i="17"/>
  <c r="Y316" i="17"/>
  <c r="X316" i="17"/>
  <c r="M316" i="17"/>
  <c r="K316" i="17"/>
  <c r="J316" i="17"/>
  <c r="AA315" i="17"/>
  <c r="Y315" i="17"/>
  <c r="X315" i="17"/>
  <c r="M315" i="17"/>
  <c r="K315" i="17"/>
  <c r="J315" i="17"/>
  <c r="AA314" i="17"/>
  <c r="Y314" i="17"/>
  <c r="X314" i="17"/>
  <c r="M314" i="17"/>
  <c r="K314" i="17"/>
  <c r="J314" i="17"/>
  <c r="AA313" i="17"/>
  <c r="Y313" i="17"/>
  <c r="X313" i="17"/>
  <c r="M313" i="17"/>
  <c r="K313" i="17"/>
  <c r="J313" i="17"/>
  <c r="AA312" i="17"/>
  <c r="Y312" i="17"/>
  <c r="X312" i="17"/>
  <c r="M312" i="17"/>
  <c r="K312" i="17"/>
  <c r="J312" i="17"/>
  <c r="AA311" i="17"/>
  <c r="Y311" i="17"/>
  <c r="X311" i="17"/>
  <c r="M311" i="17"/>
  <c r="K311" i="17"/>
  <c r="J311" i="17"/>
  <c r="AA310" i="17"/>
  <c r="Y310" i="17"/>
  <c r="X310" i="17"/>
  <c r="M310" i="17"/>
  <c r="K310" i="17"/>
  <c r="J310" i="17"/>
  <c r="AA309" i="17"/>
  <c r="Y309" i="17"/>
  <c r="X309" i="17"/>
  <c r="M309" i="17"/>
  <c r="K309" i="17"/>
  <c r="J309" i="17"/>
  <c r="AA308" i="17"/>
  <c r="Y308" i="17"/>
  <c r="X308" i="17"/>
  <c r="M308" i="17"/>
  <c r="K308" i="17"/>
  <c r="J308" i="17"/>
  <c r="AA307" i="17"/>
  <c r="Y307" i="17"/>
  <c r="X307" i="17"/>
  <c r="M307" i="17"/>
  <c r="L307" i="17"/>
  <c r="K307" i="17"/>
  <c r="J307" i="17"/>
  <c r="I307" i="17"/>
  <c r="H307" i="17"/>
  <c r="G307" i="17"/>
  <c r="F307" i="17"/>
  <c r="E307" i="17"/>
  <c r="AA306" i="17"/>
  <c r="Z306" i="17"/>
  <c r="Y306" i="17"/>
  <c r="X306" i="17"/>
  <c r="W306" i="17"/>
  <c r="V306" i="17"/>
  <c r="U306" i="17"/>
  <c r="T306" i="17"/>
  <c r="S306" i="17"/>
  <c r="M306" i="17"/>
  <c r="K306" i="17"/>
  <c r="AA305" i="17"/>
  <c r="Y305" i="17"/>
  <c r="X305" i="17"/>
  <c r="M305" i="17"/>
  <c r="K305" i="17"/>
  <c r="AA304" i="17"/>
  <c r="Y304" i="17"/>
  <c r="X304" i="17"/>
  <c r="M304" i="17"/>
  <c r="K304" i="17"/>
  <c r="AA303" i="17"/>
  <c r="Y303" i="17"/>
  <c r="X303" i="17"/>
  <c r="M303" i="17"/>
  <c r="K303" i="17"/>
  <c r="AA302" i="17"/>
  <c r="Y302" i="17"/>
  <c r="X302" i="17"/>
  <c r="M302" i="17"/>
  <c r="K302" i="17"/>
  <c r="AA301" i="17"/>
  <c r="Y301" i="17"/>
  <c r="X301" i="17"/>
  <c r="M301" i="17"/>
  <c r="K301" i="17"/>
  <c r="AA300" i="17"/>
  <c r="Y300" i="17"/>
  <c r="X300" i="17"/>
  <c r="M300" i="17"/>
  <c r="K300" i="17"/>
  <c r="AA299" i="17"/>
  <c r="Y299" i="17"/>
  <c r="X299" i="17"/>
  <c r="M299" i="17"/>
  <c r="K299" i="17"/>
  <c r="AA298" i="17"/>
  <c r="Y298" i="17"/>
  <c r="X298" i="17"/>
  <c r="M298" i="17"/>
  <c r="K298" i="17"/>
  <c r="AA297" i="17"/>
  <c r="Y297" i="17"/>
  <c r="X297" i="17"/>
  <c r="M297" i="17"/>
  <c r="K297" i="17"/>
  <c r="AA296" i="17"/>
  <c r="Y296" i="17"/>
  <c r="X296" i="17"/>
  <c r="M296" i="17"/>
  <c r="K296" i="17"/>
  <c r="AA295" i="17"/>
  <c r="Y295" i="17"/>
  <c r="X295" i="17"/>
  <c r="M295" i="17"/>
  <c r="L295" i="17"/>
  <c r="K295" i="17"/>
  <c r="J295" i="17"/>
  <c r="I295" i="17"/>
  <c r="H295" i="17"/>
  <c r="G295" i="17"/>
  <c r="F295" i="17"/>
  <c r="E295" i="17"/>
  <c r="AA294" i="17"/>
  <c r="Y294" i="17"/>
  <c r="X294" i="17"/>
  <c r="M294" i="17"/>
  <c r="K294" i="17"/>
  <c r="AA293" i="17"/>
  <c r="Y293" i="17"/>
  <c r="X293" i="17"/>
  <c r="M293" i="17"/>
  <c r="K293" i="17"/>
  <c r="AA292" i="17"/>
  <c r="Y292" i="17"/>
  <c r="X292" i="17"/>
  <c r="M292" i="17"/>
  <c r="K292" i="17"/>
  <c r="AA291" i="17"/>
  <c r="Y291" i="17"/>
  <c r="X291" i="17"/>
  <c r="M291" i="17"/>
  <c r="K291" i="17"/>
  <c r="AA290" i="17"/>
  <c r="Y290" i="17"/>
  <c r="X290" i="17"/>
  <c r="M290" i="17"/>
  <c r="K290" i="17"/>
  <c r="AA289" i="17"/>
  <c r="Y289" i="17"/>
  <c r="X289" i="17"/>
  <c r="M289" i="17"/>
  <c r="K289" i="17"/>
  <c r="AA288" i="17"/>
  <c r="Z288" i="17"/>
  <c r="Y288" i="17"/>
  <c r="X288" i="17"/>
  <c r="W288" i="17"/>
  <c r="V288" i="17"/>
  <c r="U288" i="17"/>
  <c r="T288" i="17"/>
  <c r="S288" i="17"/>
  <c r="M288" i="17"/>
  <c r="K288" i="17"/>
  <c r="AA287" i="17"/>
  <c r="Y287" i="17"/>
  <c r="M287" i="17"/>
  <c r="K287" i="17"/>
  <c r="AA286" i="17"/>
  <c r="Y286" i="17"/>
  <c r="M286" i="17"/>
  <c r="K286" i="17"/>
  <c r="AA285" i="17"/>
  <c r="Y285" i="17"/>
  <c r="M285" i="17"/>
  <c r="K285" i="17"/>
  <c r="AA284" i="17"/>
  <c r="Y284" i="17"/>
  <c r="M284" i="17"/>
  <c r="K284" i="17"/>
  <c r="AA283" i="17"/>
  <c r="Y283" i="17"/>
  <c r="M283" i="17"/>
  <c r="K283" i="17"/>
  <c r="AA282" i="17"/>
  <c r="Y282" i="17"/>
  <c r="M282" i="17"/>
  <c r="K282" i="17"/>
  <c r="AA281" i="17"/>
  <c r="Y281" i="17"/>
  <c r="M281" i="17"/>
  <c r="K281" i="17"/>
  <c r="AA280" i="17"/>
  <c r="Y280" i="17"/>
  <c r="M280" i="17"/>
  <c r="K280" i="17"/>
  <c r="AA279" i="17"/>
  <c r="Y279" i="17"/>
  <c r="M279" i="17"/>
  <c r="K279" i="17"/>
  <c r="AA278" i="17"/>
  <c r="Y278" i="17"/>
  <c r="M278" i="17"/>
  <c r="K278" i="17"/>
  <c r="AA277" i="17"/>
  <c r="Y277" i="17"/>
  <c r="M277" i="17"/>
  <c r="L277" i="17"/>
  <c r="K277" i="17"/>
  <c r="J277" i="17"/>
  <c r="I277" i="17"/>
  <c r="H277" i="17"/>
  <c r="G277" i="17"/>
  <c r="F277" i="17"/>
  <c r="E277" i="17"/>
  <c r="AA276" i="17"/>
  <c r="Y276" i="17"/>
  <c r="M276" i="17"/>
  <c r="K276" i="17"/>
  <c r="AA275" i="17"/>
  <c r="Y275" i="17"/>
  <c r="M275" i="17"/>
  <c r="K275" i="17"/>
  <c r="AA274" i="17"/>
  <c r="Y274" i="17"/>
  <c r="M274" i="17"/>
  <c r="K274" i="17"/>
  <c r="AA273" i="17"/>
  <c r="Y273" i="17"/>
  <c r="M273" i="17"/>
  <c r="K273" i="17"/>
  <c r="AA272" i="17"/>
  <c r="Y272" i="17"/>
  <c r="M272" i="17"/>
  <c r="K272" i="17"/>
  <c r="AA271" i="17"/>
  <c r="Y271" i="17"/>
  <c r="M271" i="17"/>
  <c r="K271" i="17"/>
  <c r="AA270" i="17"/>
  <c r="Y270" i="17"/>
  <c r="M270" i="17"/>
  <c r="K270" i="17"/>
  <c r="AA269" i="17"/>
  <c r="Y269" i="17"/>
  <c r="M269" i="17"/>
  <c r="K269" i="17"/>
  <c r="AA268" i="17"/>
  <c r="Y268" i="17"/>
  <c r="M268" i="17"/>
  <c r="K268" i="17"/>
  <c r="AA267" i="17"/>
  <c r="Y267" i="17"/>
  <c r="M267" i="17"/>
  <c r="K267" i="17"/>
  <c r="AA266" i="17"/>
  <c r="Y266" i="17"/>
  <c r="M266" i="17"/>
  <c r="K266" i="17"/>
  <c r="AA265" i="17"/>
  <c r="Y265" i="17"/>
  <c r="M265" i="17"/>
  <c r="K265" i="17"/>
  <c r="AA264" i="17"/>
  <c r="Y264" i="17"/>
  <c r="M264" i="17"/>
  <c r="K264" i="17"/>
  <c r="AA263" i="17"/>
  <c r="Y263" i="17"/>
  <c r="M263" i="17"/>
  <c r="K263" i="17"/>
  <c r="AA262" i="17"/>
  <c r="Y262" i="17"/>
  <c r="M262" i="17"/>
  <c r="K262" i="17"/>
  <c r="AA261" i="17"/>
  <c r="Y261" i="17"/>
  <c r="M261" i="17"/>
  <c r="K261" i="17"/>
  <c r="AA260" i="17"/>
  <c r="Y260" i="17"/>
  <c r="M260" i="17"/>
  <c r="L260" i="17"/>
  <c r="K260" i="17"/>
  <c r="J260" i="17"/>
  <c r="I260" i="17"/>
  <c r="H260" i="17"/>
  <c r="G260" i="17"/>
  <c r="F260" i="17"/>
  <c r="E260" i="17"/>
  <c r="AA259" i="17"/>
  <c r="Y259" i="17"/>
  <c r="M259" i="17"/>
  <c r="K259" i="17"/>
  <c r="J259" i="17"/>
  <c r="AA258" i="17"/>
  <c r="Y258" i="17"/>
  <c r="M258" i="17"/>
  <c r="K258" i="17"/>
  <c r="J258" i="17"/>
  <c r="AA257" i="17"/>
  <c r="Y257" i="17"/>
  <c r="M257" i="17"/>
  <c r="K257" i="17"/>
  <c r="J257" i="17"/>
  <c r="AA256" i="17"/>
  <c r="Y256" i="17"/>
  <c r="M256" i="17"/>
  <c r="K256" i="17"/>
  <c r="J256" i="17"/>
  <c r="AA255" i="17"/>
  <c r="Y255" i="17"/>
  <c r="M255" i="17"/>
  <c r="K255" i="17"/>
  <c r="J255" i="17"/>
  <c r="AA254" i="17"/>
  <c r="Z254" i="17"/>
  <c r="Y254" i="17"/>
  <c r="X254" i="17"/>
  <c r="W254" i="17"/>
  <c r="V254" i="17"/>
  <c r="U254" i="17"/>
  <c r="T254" i="17"/>
  <c r="S254" i="17"/>
  <c r="M254" i="17"/>
  <c r="K254" i="17"/>
  <c r="J254" i="17"/>
  <c r="AA253" i="17"/>
  <c r="Y253" i="17"/>
  <c r="M253" i="17"/>
  <c r="K253" i="17"/>
  <c r="J253" i="17"/>
  <c r="AA252" i="17"/>
  <c r="Y252" i="17"/>
  <c r="M252" i="17"/>
  <c r="K252" i="17"/>
  <c r="J252" i="17"/>
  <c r="AA251" i="17"/>
  <c r="Y251" i="17"/>
  <c r="M251" i="17"/>
  <c r="K251" i="17"/>
  <c r="J251" i="17"/>
  <c r="AA250" i="17"/>
  <c r="Y250" i="17"/>
  <c r="M250" i="17"/>
  <c r="K250" i="17"/>
  <c r="J250" i="17"/>
  <c r="AA249" i="17"/>
  <c r="Y249" i="17"/>
  <c r="M249" i="17"/>
  <c r="K249" i="17"/>
  <c r="J249" i="17"/>
  <c r="AA248" i="17"/>
  <c r="Y248" i="17"/>
  <c r="M248" i="17"/>
  <c r="K248" i="17"/>
  <c r="J248" i="17"/>
  <c r="AA247" i="17"/>
  <c r="Y247" i="17"/>
  <c r="M247" i="17"/>
  <c r="K247" i="17"/>
  <c r="J247" i="17"/>
  <c r="AA246" i="17"/>
  <c r="Y246" i="17"/>
  <c r="M246" i="17"/>
  <c r="K246" i="17"/>
  <c r="J246" i="17"/>
  <c r="AA245" i="17"/>
  <c r="Y245" i="17"/>
  <c r="M245" i="17"/>
  <c r="K245" i="17"/>
  <c r="J245" i="17"/>
  <c r="AA244" i="17"/>
  <c r="Y244" i="17"/>
  <c r="M244" i="17"/>
  <c r="K244" i="17"/>
  <c r="J244" i="17"/>
  <c r="AA243" i="17"/>
  <c r="Y243" i="17"/>
  <c r="M243" i="17"/>
  <c r="K243" i="17"/>
  <c r="J243" i="17"/>
  <c r="AA242" i="17"/>
  <c r="Y242" i="17"/>
  <c r="M242" i="17"/>
  <c r="K242" i="17"/>
  <c r="J242" i="17"/>
  <c r="AA241" i="17"/>
  <c r="Y241" i="17"/>
  <c r="M241" i="17"/>
  <c r="L241" i="17"/>
  <c r="K241" i="17"/>
  <c r="J241" i="17"/>
  <c r="I241" i="17"/>
  <c r="H241" i="17"/>
  <c r="G241" i="17"/>
  <c r="F241" i="17"/>
  <c r="E241" i="17"/>
  <c r="AA240" i="17"/>
  <c r="Y240" i="17"/>
  <c r="M240" i="17"/>
  <c r="K240" i="17"/>
  <c r="F240" i="17"/>
  <c r="AA239" i="17"/>
  <c r="Y239" i="17"/>
  <c r="M239" i="17"/>
  <c r="K239" i="17"/>
  <c r="F239" i="17"/>
  <c r="AA238" i="17"/>
  <c r="Y238" i="17"/>
  <c r="M238" i="17"/>
  <c r="K238" i="17"/>
  <c r="F238" i="17"/>
  <c r="AA237" i="17"/>
  <c r="Y237" i="17"/>
  <c r="M237" i="17"/>
  <c r="K237" i="17"/>
  <c r="F237" i="17"/>
  <c r="AA236" i="17"/>
  <c r="Y236" i="17"/>
  <c r="M236" i="17"/>
  <c r="K236" i="17"/>
  <c r="F236" i="17"/>
  <c r="AA235" i="17"/>
  <c r="Y235" i="17"/>
  <c r="M235" i="17"/>
  <c r="K235" i="17"/>
  <c r="F235" i="17"/>
  <c r="AA234" i="17"/>
  <c r="Y234" i="17"/>
  <c r="M234" i="17"/>
  <c r="K234" i="17"/>
  <c r="F234" i="17"/>
  <c r="AA233" i="17"/>
  <c r="Y233" i="17"/>
  <c r="M233" i="17"/>
  <c r="K233" i="17"/>
  <c r="F233" i="17"/>
  <c r="AA232" i="17"/>
  <c r="Y232" i="17"/>
  <c r="M232" i="17"/>
  <c r="K232" i="17"/>
  <c r="F232" i="17"/>
  <c r="AA231" i="17"/>
  <c r="Y231" i="17"/>
  <c r="M231" i="17"/>
  <c r="K231" i="17"/>
  <c r="F231" i="17"/>
  <c r="AA230" i="17"/>
  <c r="Y230" i="17"/>
  <c r="M230" i="17"/>
  <c r="K230" i="17"/>
  <c r="F230" i="17"/>
  <c r="AA229" i="17"/>
  <c r="Y229" i="17"/>
  <c r="M229" i="17"/>
  <c r="K229" i="17"/>
  <c r="F229" i="17"/>
  <c r="AA228" i="17"/>
  <c r="Y228" i="17"/>
  <c r="M228" i="17"/>
  <c r="K228" i="17"/>
  <c r="F228" i="17"/>
  <c r="AA227" i="17"/>
  <c r="Y227" i="17"/>
  <c r="M227" i="17"/>
  <c r="L227" i="17"/>
  <c r="K227" i="17"/>
  <c r="J227" i="17"/>
  <c r="I227" i="17"/>
  <c r="H227" i="17"/>
  <c r="G227" i="17"/>
  <c r="F227" i="17"/>
  <c r="E227" i="17"/>
  <c r="AA226" i="17"/>
  <c r="Y226" i="17"/>
  <c r="M226" i="17"/>
  <c r="K226" i="17"/>
  <c r="J226" i="17"/>
  <c r="AA225" i="17"/>
  <c r="Y225" i="17"/>
  <c r="M225" i="17"/>
  <c r="K225" i="17"/>
  <c r="J225" i="17"/>
  <c r="AA224" i="17"/>
  <c r="Y224" i="17"/>
  <c r="M224" i="17"/>
  <c r="K224" i="17"/>
  <c r="J224" i="17"/>
  <c r="AA223" i="17"/>
  <c r="Z223" i="17"/>
  <c r="Y223" i="17"/>
  <c r="X223" i="17"/>
  <c r="W223" i="17"/>
  <c r="V223" i="17"/>
  <c r="U223" i="17"/>
  <c r="T223" i="17"/>
  <c r="S223" i="17"/>
  <c r="M223" i="17"/>
  <c r="K223" i="17"/>
  <c r="J223" i="17"/>
  <c r="AA222" i="17"/>
  <c r="Y222" i="17"/>
  <c r="X222" i="17"/>
  <c r="M222" i="17"/>
  <c r="K222" i="17"/>
  <c r="J222" i="17"/>
  <c r="AA221" i="17"/>
  <c r="Y221" i="17"/>
  <c r="X221" i="17"/>
  <c r="M221" i="17"/>
  <c r="K221" i="17"/>
  <c r="J221" i="17"/>
  <c r="AA220" i="17"/>
  <c r="Y220" i="17"/>
  <c r="X220" i="17"/>
  <c r="M220" i="17"/>
  <c r="K220" i="17"/>
  <c r="J220" i="17"/>
  <c r="AA219" i="17"/>
  <c r="Y219" i="17"/>
  <c r="X219" i="17"/>
  <c r="M219" i="17"/>
  <c r="K219" i="17"/>
  <c r="J219" i="17"/>
  <c r="AA218" i="17"/>
  <c r="Y218" i="17"/>
  <c r="X218" i="17"/>
  <c r="M218" i="17"/>
  <c r="K218" i="17"/>
  <c r="J218" i="17"/>
  <c r="AA217" i="17"/>
  <c r="Y217" i="17"/>
  <c r="X217" i="17"/>
  <c r="M217" i="17"/>
  <c r="K217" i="17"/>
  <c r="J217" i="17"/>
  <c r="AA216" i="17"/>
  <c r="Y216" i="17"/>
  <c r="X216" i="17"/>
  <c r="M216" i="17"/>
  <c r="K216" i="17"/>
  <c r="J216" i="17"/>
  <c r="AA215" i="17"/>
  <c r="Y215" i="17"/>
  <c r="X215" i="17"/>
  <c r="M215" i="17"/>
  <c r="K215" i="17"/>
  <c r="J215" i="17"/>
  <c r="AA214" i="17"/>
  <c r="Y214" i="17"/>
  <c r="X214" i="17"/>
  <c r="M214" i="17"/>
  <c r="K214" i="17"/>
  <c r="J214" i="17"/>
  <c r="AA213" i="17"/>
  <c r="Y213" i="17"/>
  <c r="X213" i="17"/>
  <c r="M213" i="17"/>
  <c r="K213" i="17"/>
  <c r="J213" i="17"/>
  <c r="AA212" i="17"/>
  <c r="Y212" i="17"/>
  <c r="X212" i="17"/>
  <c r="M212" i="17"/>
  <c r="K212" i="17"/>
  <c r="J212" i="17"/>
  <c r="AA211" i="17"/>
  <c r="Y211" i="17"/>
  <c r="X211" i="17"/>
  <c r="M211" i="17"/>
  <c r="K211" i="17"/>
  <c r="J211" i="17"/>
  <c r="AA210" i="17"/>
  <c r="Y210" i="17"/>
  <c r="X210" i="17"/>
  <c r="M210" i="17"/>
  <c r="K210" i="17"/>
  <c r="J210" i="17"/>
  <c r="AA209" i="17"/>
  <c r="Y209" i="17"/>
  <c r="X209" i="17"/>
  <c r="M209" i="17"/>
  <c r="K209" i="17"/>
  <c r="J209" i="17"/>
  <c r="AA208" i="17"/>
  <c r="Y208" i="17"/>
  <c r="X208" i="17"/>
  <c r="M208" i="17"/>
  <c r="K208" i="17"/>
  <c r="J208" i="17"/>
  <c r="AA207" i="17"/>
  <c r="Y207" i="17"/>
  <c r="X207" i="17"/>
  <c r="M207" i="17"/>
  <c r="K207" i="17"/>
  <c r="J207" i="17"/>
  <c r="AA206" i="17"/>
  <c r="Y206" i="17"/>
  <c r="X206" i="17"/>
  <c r="M206" i="17"/>
  <c r="K206" i="17"/>
  <c r="J206" i="17"/>
  <c r="AA205" i="17"/>
  <c r="Y205" i="17"/>
  <c r="X205" i="17"/>
  <c r="M205" i="17"/>
  <c r="K205" i="17"/>
  <c r="J205" i="17"/>
  <c r="AA204" i="17"/>
  <c r="Z204" i="17"/>
  <c r="Y204" i="17"/>
  <c r="X204" i="17"/>
  <c r="W204" i="17"/>
  <c r="V204" i="17"/>
  <c r="U204" i="17"/>
  <c r="T204" i="17"/>
  <c r="S204" i="17"/>
  <c r="M204" i="17"/>
  <c r="K204" i="17"/>
  <c r="J204" i="17"/>
  <c r="AA203" i="17"/>
  <c r="Y203" i="17"/>
  <c r="M203" i="17"/>
  <c r="K203" i="17"/>
  <c r="J203" i="17"/>
  <c r="AA202" i="17"/>
  <c r="Y202" i="17"/>
  <c r="M202" i="17"/>
  <c r="K202" i="17"/>
  <c r="J202" i="17"/>
  <c r="AA201" i="17"/>
  <c r="Y201" i="17"/>
  <c r="M201" i="17"/>
  <c r="L201" i="17"/>
  <c r="K201" i="17"/>
  <c r="J201" i="17"/>
  <c r="I201" i="17"/>
  <c r="H201" i="17"/>
  <c r="G201" i="17"/>
  <c r="F201" i="17"/>
  <c r="E201" i="17"/>
  <c r="AA200" i="17"/>
  <c r="Y200" i="17"/>
  <c r="M200" i="17"/>
  <c r="K200" i="17"/>
  <c r="J200" i="17"/>
  <c r="AA199" i="17"/>
  <c r="Y199" i="17"/>
  <c r="M199" i="17"/>
  <c r="K199" i="17"/>
  <c r="J199" i="17"/>
  <c r="AA198" i="17"/>
  <c r="Y198" i="17"/>
  <c r="M198" i="17"/>
  <c r="K198" i="17"/>
  <c r="J198" i="17"/>
  <c r="AA197" i="17"/>
  <c r="Y197" i="17"/>
  <c r="M197" i="17"/>
  <c r="K197" i="17"/>
  <c r="J197" i="17"/>
  <c r="AA196" i="17"/>
  <c r="Y196" i="17"/>
  <c r="M196" i="17"/>
  <c r="K196" i="17"/>
  <c r="J196" i="17"/>
  <c r="AA195" i="17"/>
  <c r="Y195" i="17"/>
  <c r="M195" i="17"/>
  <c r="K195" i="17"/>
  <c r="J195" i="17"/>
  <c r="AA194" i="17"/>
  <c r="Y194" i="17"/>
  <c r="M194" i="17"/>
  <c r="K194" i="17"/>
  <c r="J194" i="17"/>
  <c r="AA193" i="17"/>
  <c r="Y193" i="17"/>
  <c r="M193" i="17"/>
  <c r="K193" i="17"/>
  <c r="J193" i="17"/>
  <c r="AA192" i="17"/>
  <c r="Y192" i="17"/>
  <c r="M192" i="17"/>
  <c r="K192" i="17"/>
  <c r="J192" i="17"/>
  <c r="AA191" i="17"/>
  <c r="Y191" i="17"/>
  <c r="M191" i="17"/>
  <c r="K191" i="17"/>
  <c r="J191" i="17"/>
  <c r="AA190" i="17"/>
  <c r="Y190" i="17"/>
  <c r="M190" i="17"/>
  <c r="K190" i="17"/>
  <c r="J190" i="17"/>
  <c r="AA189" i="17"/>
  <c r="Y189" i="17"/>
  <c r="M189" i="17"/>
  <c r="K189" i="17"/>
  <c r="J189" i="17"/>
  <c r="AA188" i="17"/>
  <c r="Y188" i="17"/>
  <c r="M188" i="17"/>
  <c r="K188" i="17"/>
  <c r="J188" i="17"/>
  <c r="AA187" i="17"/>
  <c r="Y187" i="17"/>
  <c r="M187" i="17"/>
  <c r="K187" i="17"/>
  <c r="J187" i="17"/>
  <c r="AA186" i="17"/>
  <c r="Y186" i="17"/>
  <c r="M186" i="17"/>
  <c r="K186" i="17"/>
  <c r="J186" i="17"/>
  <c r="AA185" i="17"/>
  <c r="Y185" i="17"/>
  <c r="M185" i="17"/>
  <c r="K185" i="17"/>
  <c r="J185" i="17"/>
  <c r="AA184" i="17"/>
  <c r="Y184" i="17"/>
  <c r="M184" i="17"/>
  <c r="K184" i="17"/>
  <c r="J184" i="17"/>
  <c r="AA183" i="17"/>
  <c r="Z183" i="17"/>
  <c r="Y183" i="17"/>
  <c r="X183" i="17"/>
  <c r="W183" i="17"/>
  <c r="V183" i="17"/>
  <c r="U183" i="17"/>
  <c r="S183" i="17"/>
  <c r="M183" i="17"/>
  <c r="K183" i="17"/>
  <c r="J183" i="17"/>
  <c r="AA182" i="17"/>
  <c r="Y182" i="17"/>
  <c r="X182" i="17"/>
  <c r="M182" i="17"/>
  <c r="L182" i="17"/>
  <c r="K182" i="17"/>
  <c r="J182" i="17"/>
  <c r="I182" i="17"/>
  <c r="H182" i="17"/>
  <c r="G182" i="17"/>
  <c r="F182" i="17"/>
  <c r="E182" i="17"/>
  <c r="AA181" i="17"/>
  <c r="Y181" i="17"/>
  <c r="X181" i="17"/>
  <c r="M181" i="17"/>
  <c r="K181" i="17"/>
  <c r="AA180" i="17"/>
  <c r="Y180" i="17"/>
  <c r="X180" i="17"/>
  <c r="M180" i="17"/>
  <c r="K180" i="17"/>
  <c r="AA179" i="17"/>
  <c r="Y179" i="17"/>
  <c r="X179" i="17"/>
  <c r="M179" i="17"/>
  <c r="K179" i="17"/>
  <c r="AA178" i="17"/>
  <c r="Y178" i="17"/>
  <c r="X178" i="17"/>
  <c r="M178" i="17"/>
  <c r="K178" i="17"/>
  <c r="AA177" i="17"/>
  <c r="Y177" i="17"/>
  <c r="X177" i="17"/>
  <c r="M177" i="17"/>
  <c r="K177" i="17"/>
  <c r="AA176" i="17"/>
  <c r="Y176" i="17"/>
  <c r="X176" i="17"/>
  <c r="M176" i="17"/>
  <c r="K176" i="17"/>
  <c r="AA175" i="17"/>
  <c r="Y175" i="17"/>
  <c r="X175" i="17"/>
  <c r="M175" i="17"/>
  <c r="K175" i="17"/>
  <c r="AA174" i="17"/>
  <c r="Y174" i="17"/>
  <c r="X174" i="17"/>
  <c r="M174" i="17"/>
  <c r="K174" i="17"/>
  <c r="AA173" i="17"/>
  <c r="Y173" i="17"/>
  <c r="X173" i="17"/>
  <c r="M173" i="17"/>
  <c r="K173" i="17"/>
  <c r="AA172" i="17"/>
  <c r="Y172" i="17"/>
  <c r="X172" i="17"/>
  <c r="M172" i="17"/>
  <c r="K172" i="17"/>
  <c r="AA171" i="17"/>
  <c r="Y171" i="17"/>
  <c r="X171" i="17"/>
  <c r="M171" i="17"/>
  <c r="K171" i="17"/>
  <c r="AA170" i="17"/>
  <c r="Y170" i="17"/>
  <c r="X170" i="17"/>
  <c r="M170" i="17"/>
  <c r="K170" i="17"/>
  <c r="AA169" i="17"/>
  <c r="Y169" i="17"/>
  <c r="X169" i="17"/>
  <c r="M169" i="17"/>
  <c r="K169" i="17"/>
  <c r="AA168" i="17"/>
  <c r="Y168" i="17"/>
  <c r="X168" i="17"/>
  <c r="M168" i="17"/>
  <c r="K168" i="17"/>
  <c r="AA167" i="17"/>
  <c r="Y167" i="17"/>
  <c r="X167" i="17"/>
  <c r="M167" i="17"/>
  <c r="K167" i="17"/>
  <c r="AA166" i="17"/>
  <c r="Y166" i="17"/>
  <c r="X166" i="17"/>
  <c r="M166" i="17"/>
  <c r="K166" i="17"/>
  <c r="AA165" i="17"/>
  <c r="Y165" i="17"/>
  <c r="X165" i="17"/>
  <c r="M165" i="17"/>
  <c r="K165" i="17"/>
  <c r="AA164" i="17"/>
  <c r="Y164" i="17"/>
  <c r="X164" i="17"/>
  <c r="M164" i="17"/>
  <c r="K164" i="17"/>
  <c r="AA163" i="17"/>
  <c r="Y163" i="17"/>
  <c r="X163" i="17"/>
  <c r="M163" i="17"/>
  <c r="K163" i="17"/>
  <c r="AA162" i="17"/>
  <c r="Y162" i="17"/>
  <c r="X162" i="17"/>
  <c r="M162" i="17"/>
  <c r="K162" i="17"/>
  <c r="AA161" i="17"/>
  <c r="Y161" i="17"/>
  <c r="X161" i="17"/>
  <c r="M161" i="17"/>
  <c r="K161" i="17"/>
  <c r="AA160" i="17"/>
  <c r="Y160" i="17"/>
  <c r="X160" i="17"/>
  <c r="M160" i="17"/>
  <c r="K160" i="17"/>
  <c r="AA159" i="17"/>
  <c r="Y159" i="17"/>
  <c r="X159" i="17"/>
  <c r="M159" i="17"/>
  <c r="K159" i="17"/>
  <c r="AA158" i="17"/>
  <c r="Y158" i="17"/>
  <c r="X158" i="17"/>
  <c r="M158" i="17"/>
  <c r="K158" i="17"/>
  <c r="AA157" i="17"/>
  <c r="Z157" i="17"/>
  <c r="Y157" i="17"/>
  <c r="X157" i="17"/>
  <c r="W157" i="17"/>
  <c r="V157" i="17"/>
  <c r="U157" i="17"/>
  <c r="T157" i="17"/>
  <c r="S157" i="17"/>
  <c r="M157" i="17"/>
  <c r="K157" i="17"/>
  <c r="AA156" i="17"/>
  <c r="Y156" i="17"/>
  <c r="M156" i="17"/>
  <c r="K156" i="17"/>
  <c r="AA155" i="17"/>
  <c r="Y155" i="17"/>
  <c r="M155" i="17"/>
  <c r="K155" i="17"/>
  <c r="AA154" i="17"/>
  <c r="Y154" i="17"/>
  <c r="M154" i="17"/>
  <c r="L154" i="17"/>
  <c r="K154" i="17"/>
  <c r="J154" i="17"/>
  <c r="I154" i="17"/>
  <c r="H154" i="17"/>
  <c r="G154" i="17"/>
  <c r="F154" i="17"/>
  <c r="E154" i="17"/>
  <c r="AA153" i="17"/>
  <c r="Y153" i="17"/>
  <c r="M153" i="17"/>
  <c r="K153" i="17"/>
  <c r="J153" i="17"/>
  <c r="AA152" i="17"/>
  <c r="Y152" i="17"/>
  <c r="M152" i="17"/>
  <c r="K152" i="17"/>
  <c r="J152" i="17"/>
  <c r="AA151" i="17"/>
  <c r="Y151" i="17"/>
  <c r="M151" i="17"/>
  <c r="K151" i="17"/>
  <c r="J151" i="17"/>
  <c r="AA150" i="17"/>
  <c r="Y150" i="17"/>
  <c r="M150" i="17"/>
  <c r="K150" i="17"/>
  <c r="J150" i="17"/>
  <c r="AA149" i="17"/>
  <c r="Y149" i="17"/>
  <c r="M149" i="17"/>
  <c r="K149" i="17"/>
  <c r="J149" i="17"/>
  <c r="AA148" i="17"/>
  <c r="Y148" i="17"/>
  <c r="M148" i="17"/>
  <c r="K148" i="17"/>
  <c r="J148" i="17"/>
  <c r="AA147" i="17"/>
  <c r="Y147" i="17"/>
  <c r="M147" i="17"/>
  <c r="K147" i="17"/>
  <c r="J147" i="17"/>
  <c r="AA146" i="17"/>
  <c r="Y146" i="17"/>
  <c r="M146" i="17"/>
  <c r="K146" i="17"/>
  <c r="J146" i="17"/>
  <c r="AA145" i="17"/>
  <c r="Y145" i="17"/>
  <c r="M145" i="17"/>
  <c r="K145" i="17"/>
  <c r="J145" i="17"/>
  <c r="AA144" i="17"/>
  <c r="Y144" i="17"/>
  <c r="M144" i="17"/>
  <c r="K144" i="17"/>
  <c r="J144" i="17"/>
  <c r="AA143" i="17"/>
  <c r="Z143" i="17"/>
  <c r="Y143" i="17"/>
  <c r="X143" i="17"/>
  <c r="W143" i="17"/>
  <c r="V143" i="17"/>
  <c r="U143" i="17"/>
  <c r="T143" i="17"/>
  <c r="S143" i="17"/>
  <c r="M143" i="17"/>
  <c r="K143" i="17"/>
  <c r="J143" i="17"/>
  <c r="AA142" i="17"/>
  <c r="Y142" i="17"/>
  <c r="M142" i="17"/>
  <c r="K142" i="17"/>
  <c r="J142" i="17"/>
  <c r="AA141" i="17"/>
  <c r="Y141" i="17"/>
  <c r="M141" i="17"/>
  <c r="K141" i="17"/>
  <c r="J141" i="17"/>
  <c r="AA140" i="17"/>
  <c r="Y140" i="17"/>
  <c r="M140" i="17"/>
  <c r="K140" i="17"/>
  <c r="J140" i="17"/>
  <c r="AA139" i="17"/>
  <c r="Y139" i="17"/>
  <c r="M139" i="17"/>
  <c r="K139" i="17"/>
  <c r="J139" i="17"/>
  <c r="AA138" i="17"/>
  <c r="Y138" i="17"/>
  <c r="M138" i="17"/>
  <c r="K138" i="17"/>
  <c r="J138" i="17"/>
  <c r="AA137" i="17"/>
  <c r="Y137" i="17"/>
  <c r="M137" i="17"/>
  <c r="K137" i="17"/>
  <c r="J137" i="17"/>
  <c r="AA136" i="17"/>
  <c r="Y136" i="17"/>
  <c r="M136" i="17"/>
  <c r="K136" i="17"/>
  <c r="J136" i="17"/>
  <c r="AA135" i="17"/>
  <c r="Y135" i="17"/>
  <c r="M135" i="17"/>
  <c r="K135" i="17"/>
  <c r="J135" i="17"/>
  <c r="AA134" i="17"/>
  <c r="Y134" i="17"/>
  <c r="M134" i="17"/>
  <c r="K134" i="17"/>
  <c r="J134" i="17"/>
  <c r="AA133" i="17"/>
  <c r="Y133" i="17"/>
  <c r="M133" i="17"/>
  <c r="K133" i="17"/>
  <c r="J133" i="17"/>
  <c r="AA132" i="17"/>
  <c r="Y132" i="17"/>
  <c r="M132" i="17"/>
  <c r="K132" i="17"/>
  <c r="J132" i="17"/>
  <c r="AA131" i="17"/>
  <c r="Y131" i="17"/>
  <c r="M131" i="17"/>
  <c r="K131" i="17"/>
  <c r="J131" i="17"/>
  <c r="AA130" i="17"/>
  <c r="Y130" i="17"/>
  <c r="M130" i="17"/>
  <c r="L130" i="17"/>
  <c r="K130" i="17"/>
  <c r="J130" i="17"/>
  <c r="I130" i="17"/>
  <c r="H130" i="17"/>
  <c r="G130" i="17"/>
  <c r="F130" i="17"/>
  <c r="E130" i="17"/>
  <c r="AA129" i="17"/>
  <c r="Y129" i="17"/>
  <c r="M129" i="17"/>
  <c r="K129" i="17"/>
  <c r="J129" i="17"/>
  <c r="AA128" i="17"/>
  <c r="Y128" i="17"/>
  <c r="M128" i="17"/>
  <c r="K128" i="17"/>
  <c r="J128" i="17"/>
  <c r="AA127" i="17"/>
  <c r="Y127" i="17"/>
  <c r="M127" i="17"/>
  <c r="K127" i="17"/>
  <c r="J127" i="17"/>
  <c r="AA126" i="17"/>
  <c r="Y126" i="17"/>
  <c r="M126" i="17"/>
  <c r="K126" i="17"/>
  <c r="J126" i="17"/>
  <c r="AA125" i="17"/>
  <c r="Y125" i="17"/>
  <c r="M125" i="17"/>
  <c r="K125" i="17"/>
  <c r="J125" i="17"/>
  <c r="AA124" i="17"/>
  <c r="Y124" i="17"/>
  <c r="M124" i="17"/>
  <c r="K124" i="17"/>
  <c r="J124" i="17"/>
  <c r="AA123" i="17"/>
  <c r="Y123" i="17"/>
  <c r="M123" i="17"/>
  <c r="K123" i="17"/>
  <c r="J123" i="17"/>
  <c r="AA122" i="17"/>
  <c r="Z122" i="17"/>
  <c r="Y122" i="17"/>
  <c r="X122" i="17"/>
  <c r="W122" i="17"/>
  <c r="V122" i="17"/>
  <c r="U122" i="17"/>
  <c r="T122" i="17"/>
  <c r="S122" i="17"/>
  <c r="M122" i="17"/>
  <c r="K122" i="17"/>
  <c r="J122" i="17"/>
  <c r="AA121" i="17"/>
  <c r="Y121" i="17"/>
  <c r="X121" i="17"/>
  <c r="M121" i="17"/>
  <c r="L121" i="17"/>
  <c r="K121" i="17"/>
  <c r="J121" i="17"/>
  <c r="I121" i="17"/>
  <c r="H121" i="17"/>
  <c r="G121" i="17"/>
  <c r="F121" i="17"/>
  <c r="E121" i="17"/>
  <c r="AA120" i="17"/>
  <c r="Y120" i="17"/>
  <c r="X120" i="17"/>
  <c r="M120" i="17"/>
  <c r="K120" i="17"/>
  <c r="AA119" i="17"/>
  <c r="Y119" i="17"/>
  <c r="X119" i="17"/>
  <c r="M119" i="17"/>
  <c r="K119" i="17"/>
  <c r="AA118" i="17"/>
  <c r="Y118" i="17"/>
  <c r="X118" i="17"/>
  <c r="M118" i="17"/>
  <c r="K118" i="17"/>
  <c r="AA117" i="17"/>
  <c r="Y117" i="17"/>
  <c r="X117" i="17"/>
  <c r="M117" i="17"/>
  <c r="K117" i="17"/>
  <c r="AA116" i="17"/>
  <c r="Y116" i="17"/>
  <c r="X116" i="17"/>
  <c r="M116" i="17"/>
  <c r="K116" i="17"/>
  <c r="AA115" i="17"/>
  <c r="Y115" i="17"/>
  <c r="X115" i="17"/>
  <c r="M115" i="17"/>
  <c r="K115" i="17"/>
  <c r="AA114" i="17"/>
  <c r="Y114" i="17"/>
  <c r="X114" i="17"/>
  <c r="M114" i="17"/>
  <c r="K114" i="17"/>
  <c r="AA113" i="17"/>
  <c r="Y113" i="17"/>
  <c r="X113" i="17"/>
  <c r="M113" i="17"/>
  <c r="K113" i="17"/>
  <c r="AA112" i="17"/>
  <c r="Y112" i="17"/>
  <c r="X112" i="17"/>
  <c r="M112" i="17"/>
  <c r="K112" i="17"/>
  <c r="AA111" i="17"/>
  <c r="Y111" i="17"/>
  <c r="X111" i="17"/>
  <c r="M111" i="17"/>
  <c r="K111" i="17"/>
  <c r="AA110" i="17"/>
  <c r="Y110" i="17"/>
  <c r="X110" i="17"/>
  <c r="M110" i="17"/>
  <c r="K110" i="17"/>
  <c r="AA109" i="17"/>
  <c r="Y109" i="17"/>
  <c r="X109" i="17"/>
  <c r="M109" i="17"/>
  <c r="K109" i="17"/>
  <c r="AA108" i="17"/>
  <c r="Y108" i="17"/>
  <c r="X108" i="17"/>
  <c r="M108" i="17"/>
  <c r="K108" i="17"/>
  <c r="AA107" i="17"/>
  <c r="Y107" i="17"/>
  <c r="X107" i="17"/>
  <c r="M107" i="17"/>
  <c r="K107" i="17"/>
  <c r="AA106" i="17"/>
  <c r="Y106" i="17"/>
  <c r="X106" i="17"/>
  <c r="M106" i="17"/>
  <c r="K106" i="17"/>
  <c r="AA105" i="17"/>
  <c r="Z105" i="17"/>
  <c r="Y105" i="17"/>
  <c r="X105" i="17"/>
  <c r="W105" i="17"/>
  <c r="V105" i="17"/>
  <c r="U105" i="17"/>
  <c r="T105" i="17"/>
  <c r="S105" i="17"/>
  <c r="M105" i="17"/>
  <c r="K105" i="17"/>
  <c r="AA104" i="17"/>
  <c r="Y104" i="17"/>
  <c r="X104" i="17"/>
  <c r="M104" i="17"/>
  <c r="K104" i="17"/>
  <c r="AA103" i="17"/>
  <c r="Y103" i="17"/>
  <c r="X103" i="17"/>
  <c r="M103" i="17"/>
  <c r="K103" i="17"/>
  <c r="AA102" i="17"/>
  <c r="Y102" i="17"/>
  <c r="X102" i="17"/>
  <c r="M102" i="17"/>
  <c r="K102" i="17"/>
  <c r="AA101" i="17"/>
  <c r="Y101" i="17"/>
  <c r="X101" i="17"/>
  <c r="M101" i="17"/>
  <c r="K101" i="17"/>
  <c r="AA100" i="17"/>
  <c r="Y100" i="17"/>
  <c r="X100" i="17"/>
  <c r="M100" i="17"/>
  <c r="L100" i="17"/>
  <c r="K100" i="17"/>
  <c r="J100" i="17"/>
  <c r="I100" i="17"/>
  <c r="H100" i="17"/>
  <c r="G100" i="17"/>
  <c r="F100" i="17"/>
  <c r="E100" i="17"/>
  <c r="AA99" i="17"/>
  <c r="Y99" i="17"/>
  <c r="X99" i="17"/>
  <c r="M99" i="17"/>
  <c r="K99" i="17"/>
  <c r="AA98" i="17"/>
  <c r="Y98" i="17"/>
  <c r="X98" i="17"/>
  <c r="M98" i="17"/>
  <c r="K98" i="17"/>
  <c r="AA97" i="17"/>
  <c r="Y97" i="17"/>
  <c r="X97" i="17"/>
  <c r="M97" i="17"/>
  <c r="K97" i="17"/>
  <c r="AA96" i="17"/>
  <c r="Y96" i="17"/>
  <c r="X96" i="17"/>
  <c r="M96" i="17"/>
  <c r="K96" i="17"/>
  <c r="AA95" i="17"/>
  <c r="Y95" i="17"/>
  <c r="X95" i="17"/>
  <c r="M95" i="17"/>
  <c r="K95" i="17"/>
  <c r="AA94" i="17"/>
  <c r="Y94" i="17"/>
  <c r="X94" i="17"/>
  <c r="M94" i="17"/>
  <c r="K94" i="17"/>
  <c r="AA93" i="17"/>
  <c r="Y93" i="17"/>
  <c r="X93" i="17"/>
  <c r="M93" i="17"/>
  <c r="K93" i="17"/>
  <c r="AA92" i="17"/>
  <c r="Y92" i="17"/>
  <c r="X92" i="17"/>
  <c r="M92" i="17"/>
  <c r="K92" i="17"/>
  <c r="AA91" i="17"/>
  <c r="Y91" i="17"/>
  <c r="X91" i="17"/>
  <c r="M91" i="17"/>
  <c r="K91" i="17"/>
  <c r="AA90" i="17"/>
  <c r="Y90" i="17"/>
  <c r="X90" i="17"/>
  <c r="M90" i="17"/>
  <c r="K90" i="17"/>
  <c r="AA89" i="17"/>
  <c r="Y89" i="17"/>
  <c r="X89" i="17"/>
  <c r="M89" i="17"/>
  <c r="K89" i="17"/>
  <c r="AA88" i="17"/>
  <c r="Y88" i="17"/>
  <c r="X88" i="17"/>
  <c r="M88" i="17"/>
  <c r="K88" i="17"/>
  <c r="AA87" i="17"/>
  <c r="Y87" i="17"/>
  <c r="X87" i="17"/>
  <c r="M87" i="17"/>
  <c r="K87" i="17"/>
  <c r="AA86" i="17"/>
  <c r="Y86" i="17"/>
  <c r="X86" i="17"/>
  <c r="M86" i="17"/>
  <c r="K86" i="17"/>
  <c r="AA85" i="17"/>
  <c r="Y85" i="17"/>
  <c r="X85" i="17"/>
  <c r="M85" i="17"/>
  <c r="K85" i="17"/>
  <c r="AA84" i="17"/>
  <c r="Y84" i="17"/>
  <c r="X84" i="17"/>
  <c r="M84" i="17"/>
  <c r="K84" i="17"/>
  <c r="AA83" i="17"/>
  <c r="Z83" i="17"/>
  <c r="Y83" i="17"/>
  <c r="X83" i="17"/>
  <c r="W83" i="17"/>
  <c r="V83" i="17"/>
  <c r="U83" i="17"/>
  <c r="S83" i="17"/>
  <c r="M83" i="17"/>
  <c r="K83" i="17"/>
  <c r="AA82" i="17"/>
  <c r="Y82" i="17"/>
  <c r="X82" i="17"/>
  <c r="M82" i="17"/>
  <c r="K82" i="17"/>
  <c r="AA81" i="17"/>
  <c r="Y81" i="17"/>
  <c r="X81" i="17"/>
  <c r="M81" i="17"/>
  <c r="K81" i="17"/>
  <c r="AA80" i="17"/>
  <c r="Y80" i="17"/>
  <c r="X80" i="17"/>
  <c r="M80" i="17"/>
  <c r="K80" i="17"/>
  <c r="AA79" i="17"/>
  <c r="Y79" i="17"/>
  <c r="X79" i="17"/>
  <c r="M79" i="17"/>
  <c r="K79" i="17"/>
  <c r="AA78" i="17"/>
  <c r="Y78" i="17"/>
  <c r="X78" i="17"/>
  <c r="M78" i="17"/>
  <c r="L78" i="17"/>
  <c r="K78" i="17"/>
  <c r="J78" i="17"/>
  <c r="I78" i="17"/>
  <c r="H78" i="17"/>
  <c r="G78" i="17"/>
  <c r="F78" i="17"/>
  <c r="E78" i="17"/>
  <c r="AA77" i="17"/>
  <c r="Y77" i="17"/>
  <c r="X77" i="17"/>
  <c r="M77" i="17"/>
  <c r="K77" i="17"/>
  <c r="J77" i="17"/>
  <c r="AA76" i="17"/>
  <c r="Y76" i="17"/>
  <c r="X76" i="17"/>
  <c r="M76" i="17"/>
  <c r="K76" i="17"/>
  <c r="J76" i="17"/>
  <c r="AA75" i="17"/>
  <c r="Y75" i="17"/>
  <c r="X75" i="17"/>
  <c r="M75" i="17"/>
  <c r="K75" i="17"/>
  <c r="J75" i="17"/>
  <c r="AA74" i="17"/>
  <c r="Y74" i="17"/>
  <c r="X74" i="17"/>
  <c r="M74" i="17"/>
  <c r="K74" i="17"/>
  <c r="J74" i="17"/>
  <c r="AA73" i="17"/>
  <c r="Y73" i="17"/>
  <c r="X73" i="17"/>
  <c r="M73" i="17"/>
  <c r="K73" i="17"/>
  <c r="J73" i="17"/>
  <c r="AA72" i="17"/>
  <c r="Y72" i="17"/>
  <c r="X72" i="17"/>
  <c r="M72" i="17"/>
  <c r="K72" i="17"/>
  <c r="J72" i="17"/>
  <c r="AA71" i="17"/>
  <c r="Y71" i="17"/>
  <c r="X71" i="17"/>
  <c r="M71" i="17"/>
  <c r="K71" i="17"/>
  <c r="J71" i="17"/>
  <c r="AA70" i="17"/>
  <c r="Y70" i="17"/>
  <c r="X70" i="17"/>
  <c r="M70" i="17"/>
  <c r="K70" i="17"/>
  <c r="J70" i="17"/>
  <c r="AA69" i="17"/>
  <c r="Y69" i="17"/>
  <c r="X69" i="17"/>
  <c r="M69" i="17"/>
  <c r="K69" i="17"/>
  <c r="J69" i="17"/>
  <c r="AA68" i="17"/>
  <c r="Y68" i="17"/>
  <c r="X68" i="17"/>
  <c r="M68" i="17"/>
  <c r="K68" i="17"/>
  <c r="J68" i="17"/>
  <c r="AA67" i="17"/>
  <c r="Y67" i="17"/>
  <c r="X67" i="17"/>
  <c r="M67" i="17"/>
  <c r="K67" i="17"/>
  <c r="J67" i="17"/>
  <c r="AA66" i="17"/>
  <c r="Y66" i="17"/>
  <c r="X66" i="17"/>
  <c r="M66" i="17"/>
  <c r="K66" i="17"/>
  <c r="J66" i="17"/>
  <c r="AA65" i="17"/>
  <c r="Y65" i="17"/>
  <c r="X65" i="17"/>
  <c r="M65" i="17"/>
  <c r="K65" i="17"/>
  <c r="J65" i="17"/>
  <c r="AA64" i="17"/>
  <c r="Y64" i="17"/>
  <c r="X64" i="17"/>
  <c r="M64" i="17"/>
  <c r="K64" i="17"/>
  <c r="J64" i="17"/>
  <c r="AA63" i="17"/>
  <c r="Y63" i="17"/>
  <c r="X63" i="17"/>
  <c r="M63" i="17"/>
  <c r="K63" i="17"/>
  <c r="J63" i="17"/>
  <c r="AA62" i="17"/>
  <c r="Y62" i="17"/>
  <c r="X62" i="17"/>
  <c r="M62" i="17"/>
  <c r="K62" i="17"/>
  <c r="J62" i="17"/>
  <c r="AA61" i="17"/>
  <c r="Z61" i="17"/>
  <c r="Y61" i="17"/>
  <c r="X61" i="17"/>
  <c r="W61" i="17"/>
  <c r="V61" i="17"/>
  <c r="U61" i="17"/>
  <c r="T61" i="17"/>
  <c r="S61" i="17"/>
  <c r="M61" i="17"/>
  <c r="K61" i="17"/>
  <c r="J61" i="17"/>
  <c r="AA60" i="17"/>
  <c r="Y60" i="17"/>
  <c r="M60" i="17"/>
  <c r="K60" i="17"/>
  <c r="J60" i="17"/>
  <c r="AA59" i="17"/>
  <c r="Y59" i="17"/>
  <c r="M59" i="17"/>
  <c r="K59" i="17"/>
  <c r="J59" i="17"/>
  <c r="AA58" i="17"/>
  <c r="Y58" i="17"/>
  <c r="M58" i="17"/>
  <c r="K58" i="17"/>
  <c r="J58" i="17"/>
  <c r="AA57" i="17"/>
  <c r="Y57" i="17"/>
  <c r="M57" i="17"/>
  <c r="K57" i="17"/>
  <c r="J57" i="17"/>
  <c r="AA56" i="17"/>
  <c r="Y56" i="17"/>
  <c r="M56" i="17"/>
  <c r="K56" i="17"/>
  <c r="J56" i="17"/>
  <c r="AA55" i="17"/>
  <c r="Y55" i="17"/>
  <c r="M55" i="17"/>
  <c r="K55" i="17"/>
  <c r="J55" i="17"/>
  <c r="AA54" i="17"/>
  <c r="Y54" i="17"/>
  <c r="M54" i="17"/>
  <c r="K54" i="17"/>
  <c r="J54" i="17"/>
  <c r="AA53" i="17"/>
  <c r="Y53" i="17"/>
  <c r="M53" i="17"/>
  <c r="K53" i="17"/>
  <c r="J53" i="17"/>
  <c r="AA52" i="17"/>
  <c r="Y52" i="17"/>
  <c r="M52" i="17"/>
  <c r="K52" i="17"/>
  <c r="J52" i="17"/>
  <c r="AA51" i="17"/>
  <c r="Y51" i="17"/>
  <c r="M51" i="17"/>
  <c r="K51" i="17"/>
  <c r="J51" i="17"/>
  <c r="AA50" i="17"/>
  <c r="Y50" i="17"/>
  <c r="M50" i="17"/>
  <c r="K50" i="17"/>
  <c r="J50" i="17"/>
  <c r="AA49" i="17"/>
  <c r="Y49" i="17"/>
  <c r="M49" i="17"/>
  <c r="K49" i="17"/>
  <c r="J49" i="17"/>
  <c r="AA48" i="17"/>
  <c r="Y48" i="17"/>
  <c r="M48" i="17"/>
  <c r="K48" i="17"/>
  <c r="J48" i="17"/>
  <c r="AA47" i="17"/>
  <c r="Y47" i="17"/>
  <c r="M47" i="17"/>
  <c r="K47" i="17"/>
  <c r="J47" i="17"/>
  <c r="AA46" i="17"/>
  <c r="Y46" i="17"/>
  <c r="M46" i="17"/>
  <c r="L46" i="17"/>
  <c r="K46" i="17"/>
  <c r="J46" i="17"/>
  <c r="I46" i="17"/>
  <c r="H46" i="17"/>
  <c r="G46" i="17"/>
  <c r="F46" i="17"/>
  <c r="E46" i="17"/>
  <c r="AA45" i="17"/>
  <c r="Y45" i="17"/>
  <c r="M45" i="17"/>
  <c r="K45" i="17"/>
  <c r="AA44" i="17"/>
  <c r="Y44" i="17"/>
  <c r="M44" i="17"/>
  <c r="K44" i="17"/>
  <c r="AA43" i="17"/>
  <c r="Y43" i="17"/>
  <c r="M43" i="17"/>
  <c r="K43" i="17"/>
  <c r="AA42" i="17"/>
  <c r="Y42" i="17"/>
  <c r="M42" i="17"/>
  <c r="K42" i="17"/>
  <c r="AA41" i="17"/>
  <c r="Y41" i="17"/>
  <c r="M41" i="17"/>
  <c r="K41" i="17"/>
  <c r="AA40" i="17"/>
  <c r="Y40" i="17"/>
  <c r="M40" i="17"/>
  <c r="K40" i="17"/>
  <c r="AA39" i="17"/>
  <c r="Y39" i="17"/>
  <c r="M39" i="17"/>
  <c r="K39" i="17"/>
  <c r="AA38" i="17"/>
  <c r="Y38" i="17"/>
  <c r="M38" i="17"/>
  <c r="K38" i="17"/>
  <c r="AA37" i="17"/>
  <c r="Y37" i="17"/>
  <c r="M37" i="17"/>
  <c r="K37" i="17"/>
  <c r="AA36" i="17"/>
  <c r="Y36" i="17"/>
  <c r="M36" i="17"/>
  <c r="K36" i="17"/>
  <c r="AA35" i="17"/>
  <c r="Y35" i="17"/>
  <c r="M35" i="17"/>
  <c r="K35" i="17"/>
  <c r="AA34" i="17"/>
  <c r="Y34" i="17"/>
  <c r="M34" i="17"/>
  <c r="K34" i="17"/>
  <c r="AA33" i="17"/>
  <c r="Y33" i="17"/>
  <c r="M33" i="17"/>
  <c r="K33" i="17"/>
  <c r="AA32" i="17"/>
  <c r="Y32" i="17"/>
  <c r="M32" i="17"/>
  <c r="K32" i="17"/>
  <c r="AA31" i="17"/>
  <c r="Y31" i="17"/>
  <c r="M31" i="17"/>
  <c r="K31" i="17"/>
  <c r="AA30" i="17"/>
  <c r="Y30" i="17"/>
  <c r="M30" i="17"/>
  <c r="K30" i="17"/>
  <c r="AA29" i="17"/>
  <c r="Y29" i="17"/>
  <c r="M29" i="17"/>
  <c r="K29" i="17"/>
  <c r="AA28" i="17"/>
  <c r="Y28" i="17"/>
  <c r="M28" i="17"/>
  <c r="K28" i="17"/>
  <c r="AA27" i="17"/>
  <c r="Y27" i="17"/>
  <c r="M27" i="17"/>
  <c r="K27" i="17"/>
  <c r="AA26" i="17"/>
  <c r="Z26" i="17"/>
  <c r="Y26" i="17"/>
  <c r="W26" i="17"/>
  <c r="V26" i="17"/>
  <c r="U26" i="17"/>
  <c r="S26" i="17"/>
  <c r="M26" i="17"/>
  <c r="K26" i="17"/>
  <c r="AA25" i="17"/>
  <c r="Y25" i="17"/>
  <c r="M25" i="17"/>
  <c r="K25" i="17"/>
  <c r="AA24" i="17"/>
  <c r="Y24" i="17"/>
  <c r="M24" i="17"/>
  <c r="L24" i="17"/>
  <c r="K24" i="17"/>
  <c r="J24" i="17"/>
  <c r="I24" i="17"/>
  <c r="H24" i="17"/>
  <c r="G24" i="17"/>
  <c r="F24" i="17"/>
  <c r="E24" i="17"/>
  <c r="AA23" i="17"/>
  <c r="Y23" i="17"/>
  <c r="M23" i="17"/>
  <c r="K23" i="17"/>
  <c r="J23" i="17"/>
  <c r="AA22" i="17"/>
  <c r="Y22" i="17"/>
  <c r="M22" i="17"/>
  <c r="K22" i="17"/>
  <c r="J22" i="17"/>
  <c r="AA21" i="17"/>
  <c r="Y21" i="17"/>
  <c r="M21" i="17"/>
  <c r="K21" i="17"/>
  <c r="J21" i="17"/>
  <c r="AA20" i="17"/>
  <c r="Y20" i="17"/>
  <c r="M20" i="17"/>
  <c r="K20" i="17"/>
  <c r="J20" i="17"/>
  <c r="AA19" i="17"/>
  <c r="Y19" i="17"/>
  <c r="M19" i="17"/>
  <c r="K19" i="17"/>
  <c r="J19" i="17"/>
  <c r="AA18" i="17"/>
  <c r="Y18" i="17"/>
  <c r="M18" i="17"/>
  <c r="K18" i="17"/>
  <c r="J18" i="17"/>
  <c r="AA17" i="17"/>
  <c r="Y17" i="17"/>
  <c r="M17" i="17"/>
  <c r="K17" i="17"/>
  <c r="J17" i="17"/>
  <c r="AA16" i="17"/>
  <c r="Y16" i="17"/>
  <c r="M16" i="17"/>
  <c r="K16" i="17"/>
  <c r="J16" i="17"/>
  <c r="AA15" i="17"/>
  <c r="Y15" i="17"/>
  <c r="M15" i="17"/>
  <c r="K15" i="17"/>
  <c r="J15" i="17"/>
  <c r="AA14" i="17"/>
  <c r="Y14" i="17"/>
  <c r="M14" i="17"/>
  <c r="K14" i="17"/>
  <c r="J14" i="17"/>
  <c r="AA13" i="17"/>
  <c r="Y13" i="17"/>
  <c r="M13" i="17"/>
  <c r="K13" i="17"/>
  <c r="J13" i="17"/>
  <c r="AA12" i="17"/>
  <c r="Y12" i="17"/>
  <c r="M12" i="17"/>
  <c r="K12" i="17"/>
  <c r="J12" i="17"/>
  <c r="AA11" i="17"/>
  <c r="Y11" i="17"/>
  <c r="M11" i="17"/>
  <c r="K11" i="17"/>
  <c r="J11" i="17"/>
  <c r="AA10" i="17"/>
  <c r="Y10" i="17"/>
  <c r="M10" i="17"/>
  <c r="K10" i="17"/>
  <c r="J10" i="17"/>
  <c r="AA9" i="17"/>
  <c r="Y9" i="17"/>
  <c r="M9" i="17"/>
  <c r="K9" i="17"/>
  <c r="J9" i="17"/>
  <c r="AA8" i="17"/>
  <c r="Y8" i="17"/>
  <c r="M8" i="17"/>
  <c r="K8" i="17"/>
  <c r="J8" i="17"/>
  <c r="AA7" i="17"/>
  <c r="Y7" i="17"/>
  <c r="M7" i="17"/>
  <c r="K7" i="17"/>
  <c r="J7" i="17"/>
  <c r="G51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T46" i="12"/>
  <c r="S46" i="12"/>
  <c r="R46" i="12"/>
  <c r="J46" i="12"/>
  <c r="F46" i="12"/>
  <c r="T45" i="12"/>
  <c r="S45" i="12"/>
  <c r="R45" i="12"/>
  <c r="O45" i="12"/>
  <c r="J45" i="12"/>
  <c r="I45" i="12"/>
  <c r="F45" i="12"/>
  <c r="T44" i="12"/>
  <c r="S44" i="12"/>
  <c r="R44" i="12"/>
  <c r="O44" i="12"/>
  <c r="J44" i="12"/>
  <c r="I44" i="12"/>
  <c r="F44" i="12"/>
  <c r="T43" i="12"/>
  <c r="S43" i="12"/>
  <c r="R43" i="12"/>
  <c r="O43" i="12"/>
  <c r="J43" i="12"/>
  <c r="I43" i="12"/>
  <c r="F43" i="12"/>
  <c r="T42" i="12"/>
  <c r="S42" i="12"/>
  <c r="R42" i="12"/>
  <c r="O42" i="12"/>
  <c r="J42" i="12"/>
  <c r="I42" i="12"/>
  <c r="F42" i="12"/>
  <c r="T41" i="12"/>
  <c r="S41" i="12"/>
  <c r="R41" i="12"/>
  <c r="O41" i="12"/>
  <c r="N41" i="12"/>
  <c r="J41" i="12"/>
  <c r="I41" i="12"/>
  <c r="F41" i="12"/>
  <c r="T40" i="12"/>
  <c r="S40" i="12"/>
  <c r="R40" i="12"/>
  <c r="O40" i="12"/>
  <c r="N40" i="12"/>
  <c r="J40" i="12"/>
  <c r="I40" i="12"/>
  <c r="F40" i="12"/>
  <c r="T39" i="12"/>
  <c r="S39" i="12"/>
  <c r="R39" i="12"/>
  <c r="O39" i="12"/>
  <c r="J39" i="12"/>
  <c r="I39" i="12"/>
  <c r="F39" i="12"/>
  <c r="T38" i="12"/>
  <c r="S38" i="12"/>
  <c r="R38" i="12"/>
  <c r="O38" i="12"/>
  <c r="J38" i="12"/>
  <c r="I38" i="12"/>
  <c r="F38" i="12"/>
  <c r="T37" i="12"/>
  <c r="S37" i="12"/>
  <c r="R37" i="12"/>
  <c r="O37" i="12"/>
  <c r="N37" i="12"/>
  <c r="J37" i="12"/>
  <c r="I37" i="12"/>
  <c r="F37" i="12"/>
  <c r="T36" i="12"/>
  <c r="S36" i="12"/>
  <c r="R36" i="12"/>
  <c r="O36" i="12"/>
  <c r="J36" i="12"/>
  <c r="I36" i="12"/>
  <c r="F36" i="12"/>
  <c r="T35" i="12"/>
  <c r="S35" i="12"/>
  <c r="R35" i="12"/>
  <c r="O35" i="12"/>
  <c r="N35" i="12"/>
  <c r="J35" i="12"/>
  <c r="I35" i="12"/>
  <c r="F35" i="12"/>
  <c r="T34" i="12"/>
  <c r="S34" i="12"/>
  <c r="R34" i="12"/>
  <c r="O34" i="12"/>
  <c r="J34" i="12"/>
  <c r="I34" i="12"/>
  <c r="F34" i="12"/>
  <c r="T33" i="12"/>
  <c r="S33" i="12"/>
  <c r="R33" i="12"/>
  <c r="O33" i="12"/>
  <c r="J33" i="12"/>
  <c r="I33" i="12"/>
  <c r="F33" i="12"/>
  <c r="T32" i="12"/>
  <c r="S32" i="12"/>
  <c r="R32" i="12"/>
  <c r="O32" i="12"/>
  <c r="N32" i="12"/>
  <c r="J32" i="12"/>
  <c r="I32" i="12"/>
  <c r="F32" i="12"/>
  <c r="T31" i="12"/>
  <c r="S31" i="12"/>
  <c r="R31" i="12"/>
  <c r="O31" i="12"/>
  <c r="N31" i="12"/>
  <c r="J31" i="12"/>
  <c r="I31" i="12"/>
  <c r="F31" i="12"/>
  <c r="T30" i="12"/>
  <c r="S30" i="12"/>
  <c r="R30" i="12"/>
  <c r="O30" i="12"/>
  <c r="N30" i="12"/>
  <c r="J30" i="12"/>
  <c r="I30" i="12"/>
  <c r="F30" i="12"/>
  <c r="T29" i="12"/>
  <c r="S29" i="12"/>
  <c r="R29" i="12"/>
  <c r="O29" i="12"/>
  <c r="J29" i="12"/>
  <c r="I29" i="12"/>
  <c r="F29" i="12"/>
  <c r="T28" i="12"/>
  <c r="S28" i="12"/>
  <c r="R28" i="12"/>
  <c r="O28" i="12"/>
  <c r="J28" i="12"/>
  <c r="I28" i="12"/>
  <c r="F28" i="12"/>
  <c r="T27" i="12"/>
  <c r="S27" i="12"/>
  <c r="R27" i="12"/>
  <c r="O27" i="12"/>
  <c r="J27" i="12"/>
  <c r="I27" i="12"/>
  <c r="F27" i="12"/>
  <c r="T26" i="12"/>
  <c r="S26" i="12"/>
  <c r="R26" i="12"/>
  <c r="O26" i="12"/>
  <c r="J26" i="12"/>
  <c r="I26" i="12"/>
  <c r="F26" i="12"/>
  <c r="T25" i="12"/>
  <c r="S25" i="12"/>
  <c r="R25" i="12"/>
  <c r="O25" i="12"/>
  <c r="N25" i="12"/>
  <c r="J25" i="12"/>
  <c r="I25" i="12"/>
  <c r="F25" i="12"/>
  <c r="T24" i="12"/>
  <c r="S24" i="12"/>
  <c r="R24" i="12"/>
  <c r="O24" i="12"/>
  <c r="J24" i="12"/>
  <c r="I24" i="12"/>
  <c r="F24" i="12"/>
  <c r="T23" i="12"/>
  <c r="S23" i="12"/>
  <c r="R23" i="12"/>
  <c r="O23" i="12"/>
  <c r="J23" i="12"/>
  <c r="I23" i="12"/>
  <c r="F23" i="12"/>
  <c r="T22" i="12"/>
  <c r="S22" i="12"/>
  <c r="R22" i="12"/>
  <c r="O22" i="12"/>
  <c r="J22" i="12"/>
  <c r="I22" i="12"/>
  <c r="F22" i="12"/>
  <c r="T21" i="12"/>
  <c r="S21" i="12"/>
  <c r="R21" i="12"/>
  <c r="O21" i="12"/>
  <c r="N21" i="12"/>
  <c r="J21" i="12"/>
  <c r="I21" i="12"/>
  <c r="F21" i="12"/>
  <c r="T20" i="12"/>
  <c r="S20" i="12"/>
  <c r="R20" i="12"/>
  <c r="O20" i="12"/>
  <c r="J20" i="12"/>
  <c r="I20" i="12"/>
  <c r="F20" i="12"/>
  <c r="T19" i="12"/>
  <c r="S19" i="12"/>
  <c r="R19" i="12"/>
  <c r="O19" i="12"/>
  <c r="N19" i="12"/>
  <c r="J19" i="12"/>
  <c r="I19" i="12"/>
  <c r="F19" i="12"/>
  <c r="T18" i="12"/>
  <c r="S18" i="12"/>
  <c r="R18" i="12"/>
  <c r="O18" i="12"/>
  <c r="N18" i="12"/>
  <c r="J18" i="12"/>
  <c r="I18" i="12"/>
  <c r="F18" i="12"/>
  <c r="T17" i="12"/>
  <c r="S17" i="12"/>
  <c r="R17" i="12"/>
  <c r="O17" i="12"/>
  <c r="J17" i="12"/>
  <c r="I17" i="12"/>
  <c r="F17" i="12"/>
  <c r="T16" i="12"/>
  <c r="S16" i="12"/>
  <c r="R16" i="12"/>
  <c r="O16" i="12"/>
  <c r="N16" i="12"/>
  <c r="J16" i="12"/>
  <c r="I16" i="12"/>
  <c r="F16" i="12"/>
  <c r="T15" i="12"/>
  <c r="S15" i="12"/>
  <c r="R15" i="12"/>
  <c r="O15" i="12"/>
  <c r="N15" i="12"/>
  <c r="J15" i="12"/>
  <c r="I15" i="12"/>
  <c r="F15" i="12"/>
  <c r="T14" i="12"/>
  <c r="S14" i="12"/>
  <c r="R14" i="12"/>
  <c r="O14" i="12"/>
  <c r="J14" i="12"/>
  <c r="I14" i="12"/>
  <c r="F14" i="12"/>
  <c r="T13" i="12"/>
  <c r="S13" i="12"/>
  <c r="R13" i="12"/>
  <c r="O13" i="12"/>
  <c r="J13" i="12"/>
  <c r="I13" i="12"/>
  <c r="F13" i="12"/>
  <c r="T12" i="12"/>
  <c r="S12" i="12"/>
  <c r="R12" i="12"/>
  <c r="O12" i="12"/>
  <c r="N12" i="12"/>
  <c r="J12" i="12"/>
  <c r="I12" i="12"/>
  <c r="F12" i="12"/>
  <c r="T11" i="12"/>
  <c r="S11" i="12"/>
  <c r="R11" i="12"/>
  <c r="O11" i="12"/>
  <c r="J11" i="12"/>
  <c r="I11" i="12"/>
  <c r="F11" i="12"/>
  <c r="T10" i="12"/>
  <c r="S10" i="12"/>
  <c r="R10" i="12"/>
  <c r="O10" i="12"/>
  <c r="N10" i="12"/>
  <c r="J10" i="12"/>
  <c r="I10" i="12"/>
  <c r="F10" i="12"/>
  <c r="I35" i="4"/>
  <c r="H35" i="4"/>
  <c r="G35" i="4"/>
  <c r="F35" i="4"/>
  <c r="E35" i="4"/>
  <c r="D35" i="4"/>
  <c r="C35" i="4"/>
  <c r="I34" i="4"/>
  <c r="E34" i="4"/>
  <c r="I33" i="4"/>
  <c r="E33" i="4"/>
  <c r="I32" i="4"/>
  <c r="E32" i="4"/>
  <c r="I31" i="4"/>
  <c r="E31" i="4"/>
  <c r="I30" i="4"/>
  <c r="E30" i="4"/>
  <c r="G23" i="4"/>
  <c r="F23" i="4"/>
  <c r="E23" i="4"/>
  <c r="D23" i="4"/>
  <c r="C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5" i="8"/>
  <c r="C5" i="8" s="1"/>
  <c r="B6" i="8" s="1"/>
  <c r="F5" i="8"/>
  <c r="F18" i="8" s="1"/>
  <c r="C1" i="8"/>
  <c r="B1" i="8"/>
  <c r="F10" i="8" l="1"/>
  <c r="F14" i="8"/>
  <c r="F6" i="8"/>
  <c r="F11" i="8"/>
  <c r="F15" i="8"/>
  <c r="F19" i="8"/>
  <c r="F16" i="8"/>
  <c r="F8" i="8"/>
  <c r="F12" i="8"/>
  <c r="B5" i="8"/>
  <c r="F9" i="8"/>
  <c r="F13" i="8"/>
  <c r="F17" i="8"/>
  <c r="B18" i="8" l="1"/>
  <c r="B13" i="8"/>
  <c r="B9" i="8"/>
  <c r="B12" i="8"/>
  <c r="B8" i="8"/>
  <c r="B14" i="8"/>
  <c r="B10" i="8"/>
  <c r="B17" i="8"/>
  <c r="B16" i="8"/>
  <c r="B15" i="8"/>
  <c r="B11" i="8"/>
  <c r="B19" i="8"/>
</calcChain>
</file>

<file path=xl/sharedStrings.xml><?xml version="1.0" encoding="utf-8"?>
<sst xmlns="http://schemas.openxmlformats.org/spreadsheetml/2006/main" count="2833" uniqueCount="960">
  <si>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</si>
  <si>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</si>
  <si>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</si>
  <si>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</si>
  <si>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</si>
  <si>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</si>
  <si>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</si>
  <si>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</si>
  <si>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</si>
  <si>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</si>
  <si>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</si>
  <si>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</si>
  <si>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</si>
  <si>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</si>
  <si>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</si>
  <si>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</si>
  <si>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</si>
  <si>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</si>
  <si>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</si>
  <si>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Table I</t>
  </si>
  <si>
    <t>Summary of Gross Revenue Allocation by Federation Account Allocation Committee for the Month of April, 2024 Shared in May, 2024</t>
  </si>
  <si>
    <t>S/n</t>
  </si>
  <si>
    <t>Beneficiaries</t>
  </si>
  <si>
    <t>Statutory</t>
  </si>
  <si>
    <t>Exchange Gain</t>
  </si>
  <si>
    <t>Electronic Money Transfer Levy (EMTL)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</si>
  <si>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</si>
  <si>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</si>
  <si>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</si>
  <si>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</si>
  <si>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</si>
  <si>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</si>
  <si>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</si>
  <si>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</si>
  <si>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</si>
  <si>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</si>
  <si>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Transfer to NMDPRA</t>
  </si>
  <si>
    <t>Refund to NUPRC on cost of collection</t>
  </si>
  <si>
    <t>13% Derivation Refund on withdrawals from ECA/Signature Bonus</t>
  </si>
  <si>
    <t xml:space="preserve">13% Refunds on Subsidy, Priority Projects </t>
  </si>
  <si>
    <t>North East Development Commission</t>
  </si>
  <si>
    <t>13% Derivation in respect of NNPC Management Fee and Frontier Exploration Fund for March, 2024</t>
  </si>
  <si>
    <t>Transfer to Non-oil Excess Account</t>
  </si>
  <si>
    <t>Part of 2024 Tax Refund - FIRS</t>
  </si>
  <si>
    <t>TOTAL</t>
  </si>
  <si>
    <t>Table II</t>
  </si>
  <si>
    <t>Distribution of Revenue Allocation to FGN by Federation Account Allocation Committee for the Month of April, 2024 Shared in May, 2024</t>
  </si>
  <si>
    <t>4=2-3</t>
  </si>
  <si>
    <t>8=4+5+6+7</t>
  </si>
  <si>
    <t>Gross Statutory Allocation</t>
  </si>
  <si>
    <t>Total Deduction</t>
  </si>
  <si>
    <t>Net Statutory Allocation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</si>
  <si>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</si>
  <si>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</si>
  <si>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</si>
  <si>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</si>
  <si>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</si>
  <si>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family val="1"/>
      </rP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</si>
  <si>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t>……………………………………………………………</t>
  </si>
  <si>
    <t>Mr. Wale Edun</t>
  </si>
  <si>
    <t>Hon. Minister of Finance and Coordinating Minister for the Economy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</si>
  <si>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</si>
  <si>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</si>
  <si>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</si>
  <si>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</si>
  <si>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April, 2024 shared in May, 2024</t>
  </si>
  <si>
    <t>6=4+5</t>
  </si>
  <si>
    <t>10=6-(7+8+9)</t>
  </si>
  <si>
    <t>19=6+11+12+13+16</t>
  </si>
  <si>
    <t>20=10+11+12+15+18</t>
  </si>
  <si>
    <t>No. of LGCs</t>
  </si>
  <si>
    <t>Statutory Allocation</t>
  </si>
  <si>
    <t>13% Share of Derivation (Net)</t>
  </si>
  <si>
    <t>Gross Total</t>
  </si>
  <si>
    <t>Deductions</t>
  </si>
  <si>
    <t>Exchange Gain Allocation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</si>
  <si>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</si>
  <si>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</si>
  <si>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</si>
  <si>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</si>
  <si>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</si>
  <si>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</si>
  <si>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</si>
  <si>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</si>
  <si>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</si>
  <si>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</si>
  <si>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</si>
  <si>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</si>
  <si>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</si>
  <si>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</si>
  <si>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</si>
  <si>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</si>
  <si>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</si>
  <si>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</si>
  <si>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</si>
  <si>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</si>
  <si>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</si>
  <si>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</si>
  <si>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</si>
  <si>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</si>
  <si>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</si>
  <si>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</si>
  <si>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</si>
  <si>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</si>
  <si>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</si>
  <si>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</si>
  <si>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</si>
  <si>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</si>
  <si>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</si>
  <si>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</si>
  <si>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</si>
  <si>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</si>
  <si>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</si>
  <si>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</si>
  <si>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</si>
  <si>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</si>
  <si>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</si>
  <si>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</si>
  <si>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</si>
  <si>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</si>
  <si>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</si>
  <si>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</si>
  <si>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</si>
  <si>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SOKU</t>
  </si>
  <si>
    <t>Office of the Accountant-General of the Federation</t>
  </si>
  <si>
    <t xml:space="preserve"> Distribution  of Revenue Allocation to Local Government Councils by Federation Account Allocation Committee for the Month of April,  2024 shared in May, 2024</t>
  </si>
  <si>
    <t>States</t>
  </si>
  <si>
    <t>Local Government Councils</t>
  </si>
  <si>
    <t>Deduction</t>
  </si>
  <si>
    <t>Total Allocation</t>
  </si>
  <si>
    <t>State</t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</si>
  <si>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</si>
  <si>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</si>
  <si>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</si>
  <si>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</si>
  <si>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</si>
  <si>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</si>
  <si>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</si>
  <si>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</si>
  <si>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</si>
  <si>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</si>
  <si>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</si>
  <si>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</si>
  <si>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</si>
  <si>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</si>
  <si>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</si>
  <si>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</si>
  <si>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</si>
  <si>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</si>
  <si>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</si>
  <si>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</si>
  <si>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</si>
  <si>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</si>
  <si>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</si>
  <si>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</si>
  <si>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</si>
  <si>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</si>
  <si>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</si>
  <si>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</si>
  <si>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</si>
  <si>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</si>
  <si>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</si>
  <si>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</si>
  <si>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</si>
  <si>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</si>
  <si>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</si>
  <si>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 xml:space="preserve">ADAMAWA 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</si>
  <si>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</si>
  <si>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</si>
  <si>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</si>
  <si>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</si>
  <si>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</si>
  <si>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</si>
  <si>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</si>
  <si>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</si>
  <si>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</si>
  <si>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</si>
  <si>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</si>
  <si>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</si>
  <si>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</si>
  <si>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</si>
  <si>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</si>
  <si>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</si>
  <si>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</si>
  <si>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</si>
  <si>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</si>
  <si>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</si>
  <si>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</si>
  <si>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</si>
  <si>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</si>
  <si>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</si>
  <si>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</si>
  <si>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</si>
  <si>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</si>
  <si>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</si>
  <si>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</si>
  <si>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</si>
  <si>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</si>
  <si>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</si>
  <si>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</si>
  <si>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</si>
  <si>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</si>
  <si>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</si>
  <si>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</si>
  <si>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</si>
  <si>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</si>
  <si>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</si>
  <si>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</si>
  <si>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</si>
  <si>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</si>
  <si>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</si>
  <si>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</si>
  <si>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</si>
  <si>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</si>
  <si>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</si>
  <si>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</si>
  <si>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</si>
  <si>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</si>
  <si>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</si>
  <si>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</si>
  <si>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</si>
  <si>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</si>
  <si>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</si>
  <si>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</si>
  <si>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</si>
  <si>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</si>
  <si>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</si>
  <si>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</si>
  <si>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</si>
  <si>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</si>
  <si>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</si>
  <si>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</si>
  <si>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</si>
  <si>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</si>
  <si>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</si>
  <si>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</si>
  <si>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</si>
  <si>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</si>
  <si>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</si>
  <si>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</si>
  <si>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</si>
  <si>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</si>
  <si>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</si>
  <si>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</si>
  <si>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</si>
  <si>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</si>
  <si>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</si>
  <si>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</si>
  <si>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</si>
  <si>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</si>
  <si>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</si>
  <si>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</si>
  <si>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</si>
  <si>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</si>
  <si>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</si>
  <si>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</si>
  <si>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</si>
  <si>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</si>
  <si>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</si>
  <si>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</si>
  <si>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</si>
  <si>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</si>
  <si>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</si>
  <si>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</si>
  <si>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</si>
  <si>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</si>
  <si>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</si>
  <si>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</si>
  <si>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</si>
  <si>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</si>
  <si>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</si>
  <si>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</si>
  <si>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</si>
  <si>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</si>
  <si>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</si>
  <si>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</si>
  <si>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</si>
  <si>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</si>
  <si>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</si>
  <si>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</si>
  <si>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</si>
  <si>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</si>
  <si>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</si>
  <si>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</si>
  <si>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</si>
  <si>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</si>
  <si>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</si>
  <si>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</si>
  <si>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</si>
  <si>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</si>
  <si>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</si>
  <si>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</si>
  <si>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</si>
  <si>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</si>
  <si>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</si>
  <si>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</si>
  <si>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</si>
  <si>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</si>
  <si>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</si>
  <si>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</si>
  <si>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</si>
  <si>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</si>
  <si>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</si>
  <si>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</si>
  <si>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</si>
  <si>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</si>
  <si>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</si>
  <si>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</si>
  <si>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</si>
  <si>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</si>
  <si>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</si>
  <si>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</si>
  <si>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</si>
  <si>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</si>
  <si>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</si>
  <si>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</si>
  <si>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</si>
  <si>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</si>
  <si>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</si>
  <si>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</si>
  <si>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</si>
  <si>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</si>
  <si>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</si>
  <si>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</si>
  <si>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</si>
  <si>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</si>
  <si>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</si>
  <si>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</si>
  <si>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</si>
  <si>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</si>
  <si>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</si>
  <si>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</si>
  <si>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</si>
  <si>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</si>
  <si>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</si>
  <si>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</si>
  <si>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</si>
  <si>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</si>
  <si>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</si>
  <si>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</si>
  <si>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</si>
  <si>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</si>
  <si>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</si>
  <si>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</si>
  <si>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</si>
  <si>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</si>
  <si>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</si>
  <si>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</si>
  <si>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</si>
  <si>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</si>
  <si>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</si>
  <si>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</si>
  <si>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</si>
  <si>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</si>
  <si>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</si>
  <si>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</si>
  <si>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</si>
  <si>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</si>
  <si>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</si>
  <si>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</si>
  <si>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</si>
  <si>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</si>
  <si>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</si>
  <si>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</si>
  <si>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</si>
  <si>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</si>
  <si>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</si>
  <si>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</si>
  <si>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</si>
  <si>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</si>
  <si>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</si>
  <si>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</si>
  <si>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</si>
  <si>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</si>
  <si>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</si>
  <si>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</si>
  <si>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</si>
  <si>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</si>
  <si>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</si>
  <si>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</si>
  <si>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</si>
  <si>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</si>
  <si>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</si>
  <si>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</si>
  <si>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</si>
  <si>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</si>
  <si>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</si>
  <si>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</si>
  <si>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</si>
  <si>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</si>
  <si>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</si>
  <si>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</si>
  <si>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</si>
  <si>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</si>
  <si>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</si>
  <si>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</si>
  <si>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</si>
  <si>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</si>
  <si>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</si>
  <si>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</si>
  <si>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</si>
  <si>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</si>
  <si>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</si>
  <si>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</si>
  <si>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</si>
  <si>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</si>
  <si>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</si>
  <si>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</si>
  <si>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</si>
  <si>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</si>
  <si>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</si>
  <si>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</si>
  <si>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</si>
  <si>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</si>
  <si>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</si>
  <si>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</si>
  <si>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</si>
  <si>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</si>
  <si>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</si>
  <si>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</si>
  <si>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</si>
  <si>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</si>
  <si>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</si>
  <si>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</si>
  <si>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</si>
  <si>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</si>
  <si>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</si>
  <si>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</si>
  <si>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</si>
  <si>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</si>
  <si>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</si>
  <si>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</si>
  <si>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</si>
  <si>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</si>
  <si>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</si>
  <si>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</si>
  <si>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</si>
  <si>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</si>
  <si>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</si>
  <si>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</si>
  <si>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</si>
  <si>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</si>
  <si>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</si>
  <si>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</si>
  <si>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</si>
  <si>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</si>
  <si>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</si>
  <si>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</si>
  <si>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</si>
  <si>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</si>
  <si>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</si>
  <si>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</si>
  <si>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</si>
  <si>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</si>
  <si>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</si>
  <si>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</si>
  <si>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</si>
  <si>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</si>
  <si>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</si>
  <si>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</si>
  <si>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</si>
  <si>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</si>
  <si>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</si>
  <si>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</si>
  <si>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</si>
  <si>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</si>
  <si>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</si>
  <si>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</si>
  <si>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</si>
  <si>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</si>
  <si>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</si>
  <si>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</si>
  <si>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</si>
  <si>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</si>
  <si>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</si>
  <si>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</si>
  <si>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</si>
  <si>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</si>
  <si>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</si>
  <si>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</si>
  <si>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</si>
  <si>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</si>
  <si>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</si>
  <si>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</si>
  <si>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</si>
  <si>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</si>
  <si>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</si>
  <si>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</si>
  <si>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</si>
  <si>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</si>
  <si>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</si>
  <si>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</si>
  <si>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</si>
  <si>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</si>
  <si>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</si>
  <si>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</si>
  <si>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</si>
  <si>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</si>
  <si>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</si>
  <si>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</si>
  <si>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</si>
  <si>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</si>
  <si>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</si>
  <si>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</si>
  <si>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</si>
  <si>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</si>
  <si>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</si>
  <si>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</si>
  <si>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</si>
  <si>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</si>
  <si>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</si>
  <si>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</si>
  <si>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</si>
  <si>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</si>
  <si>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</si>
  <si>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</si>
  <si>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</si>
  <si>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</si>
  <si>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</si>
  <si>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</si>
  <si>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</si>
  <si>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</si>
  <si>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</si>
  <si>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</si>
  <si>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</si>
  <si>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</si>
  <si>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</si>
  <si>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</si>
  <si>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</si>
  <si>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</si>
  <si>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</si>
  <si>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</si>
  <si>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</si>
  <si>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</si>
  <si>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</si>
  <si>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</si>
  <si>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</si>
  <si>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</si>
  <si>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</si>
  <si>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</si>
  <si>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</si>
  <si>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</si>
  <si>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</si>
  <si>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</si>
  <si>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</si>
  <si>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</si>
  <si>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</si>
  <si>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</si>
  <si>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</si>
  <si>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</si>
  <si>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</si>
  <si>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</si>
  <si>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</si>
  <si>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</si>
  <si>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</si>
  <si>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</si>
  <si>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</si>
  <si>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</si>
  <si>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</si>
  <si>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</si>
  <si>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</si>
  <si>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</si>
  <si>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</si>
  <si>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</si>
  <si>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</si>
  <si>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</si>
  <si>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</si>
  <si>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</si>
  <si>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</si>
  <si>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</si>
  <si>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</si>
  <si>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</si>
  <si>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</si>
  <si>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</si>
  <si>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</si>
  <si>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</si>
  <si>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</si>
  <si>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</si>
  <si>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</si>
  <si>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</si>
  <si>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</si>
  <si>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</si>
  <si>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</si>
  <si>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</si>
  <si>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</si>
  <si>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</si>
  <si>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</si>
  <si>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</si>
  <si>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</si>
  <si>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</si>
  <si>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</si>
  <si>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</si>
  <si>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</si>
  <si>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</si>
  <si>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</si>
  <si>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</si>
  <si>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</si>
  <si>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</si>
  <si>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</si>
  <si>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</si>
  <si>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</si>
  <si>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</si>
  <si>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</si>
  <si>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</si>
  <si>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</si>
  <si>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</si>
  <si>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</si>
  <si>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</si>
  <si>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</si>
  <si>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</si>
  <si>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</si>
  <si>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</si>
  <si>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</si>
  <si>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</si>
  <si>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</si>
  <si>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</si>
  <si>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</si>
  <si>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</si>
  <si>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</si>
  <si>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</si>
  <si>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</si>
  <si>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</si>
  <si>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</si>
  <si>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</si>
  <si>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</si>
  <si>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</si>
  <si>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</si>
  <si>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</si>
  <si>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</si>
  <si>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</si>
  <si>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</si>
  <si>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</si>
  <si>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</si>
  <si>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</si>
  <si>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</si>
  <si>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</si>
  <si>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</si>
  <si>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</si>
  <si>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</si>
  <si>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</si>
  <si>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</si>
  <si>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</si>
  <si>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</si>
  <si>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</si>
  <si>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</si>
  <si>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</si>
  <si>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</si>
  <si>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</si>
  <si>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</si>
  <si>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</si>
  <si>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</si>
  <si>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</si>
  <si>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</si>
  <si>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</si>
  <si>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</si>
  <si>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</si>
  <si>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</si>
  <si>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</si>
  <si>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</si>
  <si>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</si>
  <si>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</si>
  <si>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</si>
  <si>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</si>
  <si>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</si>
  <si>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</si>
  <si>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</si>
  <si>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</si>
  <si>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</si>
  <si>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</si>
  <si>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</si>
  <si>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</si>
  <si>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</si>
  <si>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</si>
  <si>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</si>
  <si>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</si>
  <si>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</si>
  <si>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</si>
  <si>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</si>
  <si>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</si>
  <si>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</si>
  <si>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</si>
  <si>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</si>
  <si>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</si>
  <si>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</si>
  <si>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</si>
  <si>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</si>
  <si>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</si>
  <si>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</si>
  <si>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</si>
  <si>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</si>
  <si>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</si>
  <si>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</si>
  <si>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</si>
  <si>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</si>
  <si>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</si>
  <si>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</si>
  <si>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</si>
  <si>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</si>
  <si>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</si>
  <si>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</si>
  <si>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</si>
  <si>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</si>
  <si>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</si>
  <si>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</si>
  <si>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</si>
  <si>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</si>
  <si>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</si>
  <si>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</si>
  <si>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</si>
  <si>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</si>
  <si>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</si>
  <si>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</si>
  <si>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</si>
  <si>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</si>
  <si>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</si>
  <si>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</si>
  <si>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</si>
  <si>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</si>
  <si>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</si>
  <si>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</si>
  <si>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</si>
  <si>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</si>
  <si>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</si>
  <si>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</si>
  <si>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</si>
  <si>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</si>
  <si>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</si>
  <si>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</si>
  <si>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</si>
  <si>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</si>
  <si>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</si>
  <si>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</si>
  <si>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</si>
  <si>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</si>
  <si>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</si>
  <si>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</si>
  <si>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</si>
  <si>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</si>
  <si>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</si>
  <si>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</si>
  <si>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</si>
  <si>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</si>
  <si>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</si>
  <si>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</si>
  <si>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</si>
  <si>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</si>
  <si>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</si>
  <si>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</si>
  <si>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</si>
  <si>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</si>
  <si>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</si>
  <si>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</si>
  <si>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</si>
  <si>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</si>
  <si>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</si>
  <si>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</si>
  <si>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</si>
  <si>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</si>
  <si>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</si>
  <si>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</si>
  <si>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</si>
  <si>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</si>
  <si>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</si>
  <si>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</si>
  <si>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</si>
  <si>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</si>
  <si>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</si>
  <si>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</si>
  <si>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</si>
  <si>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</si>
  <si>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</si>
  <si>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</si>
  <si>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</si>
  <si>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</si>
  <si>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</si>
  <si>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</si>
  <si>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</si>
  <si>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</si>
  <si>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</si>
  <si>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</si>
  <si>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</si>
  <si>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</si>
  <si>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</si>
  <si>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</si>
  <si>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</si>
  <si>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</si>
  <si>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</si>
  <si>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</si>
  <si>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</si>
  <si>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</si>
  <si>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</si>
  <si>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</si>
  <si>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</si>
  <si>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</si>
  <si>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</si>
  <si>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</si>
  <si>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</si>
  <si>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</si>
  <si>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</si>
  <si>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</si>
  <si>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</si>
  <si>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</si>
  <si>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</si>
  <si>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</si>
  <si>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</si>
  <si>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</si>
  <si>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</si>
  <si>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</si>
  <si>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</si>
  <si>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</si>
  <si>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</si>
  <si>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</si>
  <si>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</si>
  <si>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</si>
  <si>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</si>
  <si>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</si>
  <si>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</si>
  <si>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</si>
  <si>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</si>
  <si>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</si>
  <si>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</si>
  <si>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</si>
  <si>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</si>
  <si>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</si>
  <si>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</si>
  <si>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</si>
  <si>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</si>
  <si>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</si>
  <si>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</si>
  <si>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</si>
  <si>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</si>
  <si>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</si>
  <si>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</si>
  <si>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</si>
  <si>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</si>
  <si>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</si>
  <si>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</si>
  <si>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</si>
  <si>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</si>
  <si>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</si>
  <si>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</si>
  <si>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</si>
  <si>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</si>
  <si>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</si>
  <si>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</si>
  <si>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</si>
  <si>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</si>
  <si>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</si>
  <si>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</si>
  <si>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</si>
  <si>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</si>
  <si>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</si>
  <si>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</si>
  <si>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</si>
  <si>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</si>
  <si>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</si>
  <si>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</si>
  <si>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</si>
  <si>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</si>
  <si>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</si>
  <si>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</si>
  <si>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</si>
  <si>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</si>
  <si>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</si>
  <si>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</si>
  <si>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</si>
  <si>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</si>
  <si>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</si>
  <si>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</si>
  <si>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</si>
  <si>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</si>
  <si>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</si>
  <si>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</si>
  <si>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</si>
  <si>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</si>
  <si>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</si>
  <si>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</si>
  <si>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</si>
  <si>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</si>
  <si>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</si>
  <si>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</si>
  <si>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</si>
  <si>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</si>
  <si>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</si>
  <si>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</si>
  <si>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</si>
  <si>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</si>
  <si>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</si>
  <si>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</si>
  <si>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</si>
  <si>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</si>
  <si>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</si>
  <si>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</si>
  <si>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</si>
  <si>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</si>
  <si>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</si>
  <si>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</si>
  <si>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</si>
  <si>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</si>
  <si>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</si>
  <si>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</si>
  <si>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</si>
  <si>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</si>
  <si>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</si>
  <si>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</si>
  <si>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</si>
  <si>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</si>
  <si>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</si>
  <si>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</si>
  <si>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</si>
  <si>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</si>
  <si>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</si>
  <si>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</si>
  <si>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</si>
  <si>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</si>
  <si>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</si>
  <si>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</si>
  <si>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</si>
  <si>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</si>
  <si>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</si>
  <si>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</si>
  <si>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</si>
  <si>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</si>
  <si>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</si>
  <si>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</si>
  <si>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</si>
  <si>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</si>
  <si>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</si>
  <si>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</si>
  <si>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</si>
  <si>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</si>
  <si>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</si>
  <si>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</si>
  <si>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</si>
  <si>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</si>
  <si>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</si>
  <si>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</si>
  <si>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</si>
  <si>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</si>
  <si>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</si>
  <si>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</si>
  <si>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</si>
  <si>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</si>
  <si>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</si>
  <si>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</si>
  <si>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Summary of Distribution of Revenue Allocation to Local Government Councils by Federation Account Allocation Committee for the month of April 2024 Shared in May, 2024</t>
  </si>
  <si>
    <t>Total Ecology Fund</t>
  </si>
  <si>
    <t>VAT</t>
  </si>
  <si>
    <t>Total Net Allocation</t>
  </si>
  <si>
    <t>Details of Distribution of Ecology Revenue Allocation to States by Federation Account Allocation Committee for the month of April, 2024 Shared in May, 2024</t>
  </si>
  <si>
    <t>S/N</t>
  </si>
  <si>
    <t>Gross Statutory Allocation (Ecology)</t>
  </si>
  <si>
    <t>Exchange Gain (Ecology)</t>
  </si>
  <si>
    <t xml:space="preserve"> Distribution of Ecology to Local Government Councils by Federation Account Allocation Committee for the month of April, 2024 Shared in May, 2024</t>
  </si>
  <si>
    <t>S/NO</t>
  </si>
  <si>
    <t>STATE</t>
  </si>
  <si>
    <t>LOCAL GOVERNMENT COUNCILS</t>
  </si>
  <si>
    <t>Total (Ecology)</t>
  </si>
  <si>
    <t>First Tranche of Funding for the Presidential Metering Initative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</si>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</sst>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5" formatCode="_(* #,##0.00_);_(* \(#,##0.00\);_(* &quot;-&quot;??_);_(@_)"/>
    <numFmt numFmtId="168" formatCode="&quot; &quot;#,##0.00;\-&quot; &quot;#,##0.00"/>
    <numFmt numFmtId="169" formatCode="#,##0.0000_);\(#,##0.0000\)"/>
    <numFmt numFmtId="170" formatCode="#,##0.00_ ;\-#,##0.00&quot; &quot;"/>
    <numFmt numFmtId="171" formatCode="#,##0.0000000_ ;\-#,##0.0000000&quot; &quot;"/>
  </numFmts>
  <fonts count="27">
    <font>
      <sz val="10"/>
      <name val="Arial"/>
      <charset val="134"/>
    </font>
    <font>
      <b/>
      <sz val="16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8"/>
      <name val="Times New Roman"/>
      <family val="1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20"/>
      <name val="Times New Roman"/>
      <family val="1"/>
    </font>
    <font>
      <b/>
      <u/>
      <sz val="16"/>
      <name val="Times New Roman"/>
      <family val="1"/>
    </font>
    <font>
      <sz val="11"/>
      <color indexed="8"/>
      <name val="Times New Roman"/>
      <family val="1"/>
    </font>
    <font>
      <b/>
      <u val="singleAccounting"/>
      <sz val="10"/>
      <name val="Times New Roman"/>
      <family val="1"/>
    </font>
    <font>
      <sz val="18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b/>
      <sz val="22"/>
      <name val="Times New Roman"/>
      <family val="1"/>
    </font>
    <font>
      <b/>
      <sz val="1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165" fontId="2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203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4" applyFont="1" applyFill="1" applyBorder="1" applyAlignment="1">
      <alignment horizontal="center"/>
    </xf>
    <xf numFmtId="165" fontId="4" fillId="0" borderId="1" xfId="1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2" borderId="1" xfId="4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4" applyFont="1" applyBorder="1" applyAlignment="1">
      <alignment horizontal="right" wrapText="1"/>
    </xf>
    <xf numFmtId="0" fontId="7" fillId="0" borderId="1" xfId="4" applyFont="1" applyBorder="1" applyAlignment="1">
      <alignment wrapText="1"/>
    </xf>
    <xf numFmtId="168" fontId="7" fillId="0" borderId="1" xfId="4" applyNumberFormat="1" applyFont="1" applyBorder="1" applyAlignment="1">
      <alignment horizontal="right" wrapText="1"/>
    </xf>
    <xf numFmtId="169" fontId="8" fillId="0" borderId="1" xfId="0" applyNumberFormat="1" applyFont="1" applyBorder="1"/>
    <xf numFmtId="168" fontId="0" fillId="0" borderId="0" xfId="0" applyNumberFormat="1"/>
    <xf numFmtId="165" fontId="0" fillId="0" borderId="0" xfId="1" applyFont="1"/>
    <xf numFmtId="165" fontId="0" fillId="0" borderId="0" xfId="0" applyNumberFormat="1"/>
    <xf numFmtId="0" fontId="4" fillId="0" borderId="1" xfId="0" applyFont="1" applyBorder="1" applyAlignment="1">
      <alignment horizontal="center"/>
    </xf>
    <xf numFmtId="168" fontId="4" fillId="0" borderId="1" xfId="0" applyNumberFormat="1" applyFont="1" applyBorder="1"/>
    <xf numFmtId="0" fontId="9" fillId="0" borderId="0" xfId="0" applyFont="1"/>
    <xf numFmtId="0" fontId="10" fillId="2" borderId="3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 wrapText="1"/>
    </xf>
    <xf numFmtId="0" fontId="11" fillId="2" borderId="1" xfId="2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wrapText="1"/>
    </xf>
    <xf numFmtId="0" fontId="7" fillId="0" borderId="1" xfId="2" applyFont="1" applyBorder="1" applyAlignment="1">
      <alignment horizontal="right" wrapText="1"/>
    </xf>
    <xf numFmtId="0" fontId="7" fillId="0" borderId="1" xfId="2" applyFont="1" applyBorder="1" applyAlignment="1">
      <alignment wrapText="1"/>
    </xf>
    <xf numFmtId="168" fontId="7" fillId="0" borderId="1" xfId="2" applyNumberFormat="1" applyFont="1" applyBorder="1" applyAlignment="1">
      <alignment horizontal="right" wrapText="1"/>
    </xf>
    <xf numFmtId="168" fontId="8" fillId="0" borderId="1" xfId="0" applyNumberFormat="1" applyFont="1" applyBorder="1"/>
    <xf numFmtId="0" fontId="9" fillId="0" borderId="0" xfId="0" applyFont="1" applyAlignment="1">
      <alignment wrapText="1"/>
    </xf>
    <xf numFmtId="168" fontId="9" fillId="0" borderId="0" xfId="0" applyNumberFormat="1" applyFont="1"/>
    <xf numFmtId="165" fontId="9" fillId="0" borderId="0" xfId="1" applyFont="1"/>
    <xf numFmtId="0" fontId="8" fillId="0" borderId="1" xfId="0" applyFont="1" applyBorder="1"/>
    <xf numFmtId="0" fontId="8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2" borderId="1" xfId="6" applyFont="1" applyFill="1" applyBorder="1" applyAlignment="1">
      <alignment horizontal="center"/>
    </xf>
    <xf numFmtId="0" fontId="7" fillId="0" borderId="1" xfId="6" applyFont="1" applyBorder="1" applyAlignment="1">
      <alignment horizontal="right" wrapText="1"/>
    </xf>
    <xf numFmtId="0" fontId="7" fillId="0" borderId="1" xfId="6" applyFont="1" applyBorder="1" applyAlignment="1">
      <alignment wrapText="1"/>
    </xf>
    <xf numFmtId="165" fontId="8" fillId="0" borderId="1" xfId="1" applyFont="1" applyBorder="1"/>
    <xf numFmtId="43" fontId="8" fillId="0" borderId="1" xfId="0" applyNumberFormat="1" applyFont="1" applyBorder="1"/>
    <xf numFmtId="165" fontId="8" fillId="0" borderId="0" xfId="0" applyNumberFormat="1" applyFont="1"/>
    <xf numFmtId="165" fontId="4" fillId="0" borderId="1" xfId="0" applyNumberFormat="1" applyFont="1" applyBorder="1"/>
    <xf numFmtId="0" fontId="4" fillId="2" borderId="1" xfId="3" applyFont="1" applyFill="1" applyBorder="1" applyAlignment="1">
      <alignment horizontal="center"/>
    </xf>
    <xf numFmtId="165" fontId="6" fillId="0" borderId="1" xfId="1" applyFont="1" applyBorder="1" applyAlignment="1">
      <alignment horizontal="center" wrapText="1"/>
    </xf>
    <xf numFmtId="165" fontId="6" fillId="0" borderId="1" xfId="1" applyFont="1" applyBorder="1" applyAlignment="1">
      <alignment horizontal="center"/>
    </xf>
    <xf numFmtId="0" fontId="13" fillId="2" borderId="1" xfId="7" applyFont="1" applyFill="1" applyBorder="1" applyAlignment="1">
      <alignment horizontal="center" wrapText="1"/>
    </xf>
    <xf numFmtId="0" fontId="7" fillId="0" borderId="1" xfId="3" applyFont="1" applyBorder="1" applyAlignment="1">
      <alignment horizontal="right" wrapText="1"/>
    </xf>
    <xf numFmtId="0" fontId="7" fillId="0" borderId="1" xfId="3" applyFont="1" applyBorder="1" applyAlignment="1">
      <alignment wrapText="1"/>
    </xf>
    <xf numFmtId="165" fontId="7" fillId="0" borderId="1" xfId="1" applyFont="1" applyBorder="1" applyAlignment="1">
      <alignment wrapText="1"/>
    </xf>
    <xf numFmtId="168" fontId="7" fillId="0" borderId="1" xfId="3" applyNumberFormat="1" applyFont="1" applyBorder="1" applyAlignment="1">
      <alignment horizontal="right" wrapText="1"/>
    </xf>
    <xf numFmtId="43" fontId="8" fillId="0" borderId="0" xfId="0" applyNumberFormat="1" applyFont="1"/>
    <xf numFmtId="165" fontId="8" fillId="0" borderId="0" xfId="1" applyFont="1"/>
    <xf numFmtId="0" fontId="14" fillId="0" borderId="1" xfId="0" applyFont="1" applyBorder="1" applyAlignment="1">
      <alignment horizontal="center" wrapText="1"/>
    </xf>
    <xf numFmtId="0" fontId="13" fillId="2" borderId="4" xfId="7" applyFont="1" applyFill="1" applyBorder="1" applyAlignment="1">
      <alignment horizontal="center" wrapText="1"/>
    </xf>
    <xf numFmtId="170" fontId="8" fillId="0" borderId="1" xfId="0" applyNumberFormat="1" applyFont="1" applyBorder="1"/>
    <xf numFmtId="171" fontId="8" fillId="0" borderId="0" xfId="0" applyNumberFormat="1" applyFont="1"/>
    <xf numFmtId="0" fontId="9" fillId="0" borderId="0" xfId="0" applyFont="1" applyAlignment="1">
      <alignment vertical="center"/>
    </xf>
    <xf numFmtId="0" fontId="14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165" fontId="9" fillId="0" borderId="1" xfId="1" applyFont="1" applyBorder="1"/>
    <xf numFmtId="165" fontId="14" fillId="0" borderId="1" xfId="1" applyFont="1" applyBorder="1"/>
    <xf numFmtId="0" fontId="9" fillId="0" borderId="2" xfId="0" applyFont="1" applyBorder="1"/>
    <xf numFmtId="0" fontId="9" fillId="0" borderId="9" xfId="0" applyFont="1" applyBorder="1"/>
    <xf numFmtId="0" fontId="9" fillId="3" borderId="0" xfId="0" applyFont="1" applyFill="1"/>
    <xf numFmtId="165" fontId="9" fillId="0" borderId="1" xfId="0" applyNumberFormat="1" applyFont="1" applyBorder="1"/>
    <xf numFmtId="1" fontId="9" fillId="0" borderId="1" xfId="0" applyNumberFormat="1" applyFont="1" applyBorder="1"/>
    <xf numFmtId="0" fontId="14" fillId="0" borderId="9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165" fontId="9" fillId="0" borderId="1" xfId="1" applyFont="1" applyBorder="1" applyAlignment="1">
      <alignment wrapText="1"/>
    </xf>
    <xf numFmtId="1" fontId="9" fillId="0" borderId="4" xfId="0" applyNumberFormat="1" applyFont="1" applyBorder="1"/>
    <xf numFmtId="165" fontId="9" fillId="0" borderId="5" xfId="1" applyFont="1" applyBorder="1"/>
    <xf numFmtId="165" fontId="17" fillId="0" borderId="1" xfId="5" applyNumberFormat="1" applyFont="1" applyBorder="1" applyAlignment="1">
      <alignment horizontal="right" wrapText="1"/>
    </xf>
    <xf numFmtId="165" fontId="9" fillId="0" borderId="1" xfId="1" applyFont="1" applyBorder="1" applyAlignment="1">
      <alignment horizontal="left" wrapText="1"/>
    </xf>
    <xf numFmtId="168" fontId="17" fillId="0" borderId="1" xfId="5" applyNumberFormat="1" applyFont="1" applyBorder="1" applyAlignment="1">
      <alignment horizontal="right" wrapText="1"/>
    </xf>
    <xf numFmtId="0" fontId="9" fillId="4" borderId="1" xfId="0" applyFont="1" applyFill="1" applyBorder="1"/>
    <xf numFmtId="165" fontId="9" fillId="4" borderId="1" xfId="0" applyNumberFormat="1" applyFont="1" applyFill="1" applyBorder="1"/>
    <xf numFmtId="165" fontId="14" fillId="4" borderId="1" xfId="0" applyNumberFormat="1" applyFont="1" applyFill="1" applyBorder="1"/>
    <xf numFmtId="165" fontId="9" fillId="0" borderId="0" xfId="1" applyFont="1" applyFill="1" applyBorder="1"/>
    <xf numFmtId="43" fontId="18" fillId="0" borderId="0" xfId="0" applyNumberFormat="1" applyFont="1"/>
    <xf numFmtId="0" fontId="9" fillId="4" borderId="0" xfId="0" applyFont="1" applyFill="1"/>
    <xf numFmtId="165" fontId="9" fillId="4" borderId="0" xfId="0" applyNumberFormat="1" applyFont="1" applyFill="1"/>
    <xf numFmtId="0" fontId="14" fillId="3" borderId="0" xfId="0" applyFont="1" applyFill="1"/>
    <xf numFmtId="165" fontId="9" fillId="0" borderId="0" xfId="0" applyNumberFormat="1" applyFont="1"/>
    <xf numFmtId="165" fontId="14" fillId="0" borderId="2" xfId="1" applyFont="1" applyBorder="1"/>
    <xf numFmtId="165" fontId="9" fillId="0" borderId="0" xfId="1" applyFont="1" applyBorder="1"/>
    <xf numFmtId="165" fontId="14" fillId="0" borderId="0" xfId="0" applyNumberFormat="1" applyFont="1"/>
    <xf numFmtId="43" fontId="9" fillId="0" borderId="0" xfId="0" applyNumberFormat="1" applyFont="1"/>
    <xf numFmtId="165" fontId="14" fillId="0" borderId="1" xfId="0" applyNumberFormat="1" applyFont="1" applyBorder="1"/>
    <xf numFmtId="0" fontId="6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21" fillId="0" borderId="1" xfId="0" applyFont="1" applyBorder="1"/>
    <xf numFmtId="39" fontId="21" fillId="0" borderId="1" xfId="0" applyNumberFormat="1" applyFont="1" applyBorder="1"/>
    <xf numFmtId="37" fontId="21" fillId="0" borderId="1" xfId="0" applyNumberFormat="1" applyFont="1" applyBorder="1" applyAlignment="1">
      <alignment horizontal="center"/>
    </xf>
    <xf numFmtId="165" fontId="21" fillId="0" borderId="1" xfId="1" applyFont="1" applyBorder="1"/>
    <xf numFmtId="165" fontId="21" fillId="0" borderId="1" xfId="0" applyNumberFormat="1" applyFont="1" applyBorder="1"/>
    <xf numFmtId="0" fontId="21" fillId="0" borderId="1" xfId="0" applyFont="1" applyBorder="1" applyAlignment="1">
      <alignment horizontal="center"/>
    </xf>
    <xf numFmtId="165" fontId="6" fillId="0" borderId="1" xfId="1" applyFont="1" applyBorder="1"/>
    <xf numFmtId="0" fontId="9" fillId="4" borderId="0" xfId="0" applyFont="1" applyFill="1" applyAlignment="1">
      <alignment horizontal="right"/>
    </xf>
    <xf numFmtId="43" fontId="9" fillId="4" borderId="0" xfId="0" applyNumberFormat="1" applyFont="1" applyFill="1"/>
    <xf numFmtId="0" fontId="14" fillId="0" borderId="0" xfId="0" applyFont="1"/>
    <xf numFmtId="0" fontId="22" fillId="0" borderId="0" xfId="0" applyFont="1"/>
    <xf numFmtId="165" fontId="14" fillId="4" borderId="8" xfId="1" applyFont="1" applyFill="1" applyBorder="1"/>
    <xf numFmtId="165" fontId="14" fillId="4" borderId="0" xfId="1" applyFont="1" applyFill="1" applyBorder="1"/>
    <xf numFmtId="165" fontId="6" fillId="0" borderId="5" xfId="0" applyNumberFormat="1" applyFont="1" applyBorder="1"/>
    <xf numFmtId="165" fontId="21" fillId="0" borderId="5" xfId="1" applyFont="1" applyBorder="1"/>
    <xf numFmtId="165" fontId="9" fillId="4" borderId="0" xfId="0" applyNumberFormat="1" applyFont="1" applyFill="1" applyAlignment="1">
      <alignment horizontal="right"/>
    </xf>
    <xf numFmtId="0" fontId="12" fillId="0" borderId="1" xfId="0" applyFont="1" applyBorder="1" applyAlignment="1">
      <alignment horizontal="center" wrapText="1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 wrapText="1"/>
    </xf>
    <xf numFmtId="0" fontId="22" fillId="0" borderId="1" xfId="0" applyFont="1" applyBorder="1"/>
    <xf numFmtId="165" fontId="1" fillId="0" borderId="1" xfId="1" applyFont="1" applyBorder="1" applyAlignment="1"/>
    <xf numFmtId="165" fontId="1" fillId="0" borderId="1" xfId="1" applyFont="1" applyBorder="1"/>
    <xf numFmtId="165" fontId="22" fillId="0" borderId="0" xfId="0" applyNumberFormat="1" applyFont="1"/>
    <xf numFmtId="165" fontId="1" fillId="0" borderId="1" xfId="1" applyFont="1" applyBorder="1" applyAlignment="1">
      <alignment horizontal="center"/>
    </xf>
    <xf numFmtId="0" fontId="22" fillId="0" borderId="1" xfId="0" applyFont="1" applyBorder="1" applyAlignment="1">
      <alignment wrapText="1"/>
    </xf>
    <xf numFmtId="43" fontId="22" fillId="0" borderId="0" xfId="0" applyNumberFormat="1" applyFont="1"/>
    <xf numFmtId="0" fontId="1" fillId="0" borderId="1" xfId="0" applyFont="1" applyBorder="1" applyAlignment="1">
      <alignment horizontal="center" wrapText="1"/>
    </xf>
    <xf numFmtId="43" fontId="1" fillId="0" borderId="0" xfId="0" applyNumberFormat="1" applyFont="1" applyAlignment="1">
      <alignment horizontal="center" wrapText="1"/>
    </xf>
    <xf numFmtId="165" fontId="1" fillId="0" borderId="0" xfId="1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165" fontId="22" fillId="0" borderId="9" xfId="1" applyFont="1" applyBorder="1"/>
    <xf numFmtId="165" fontId="22" fillId="0" borderId="1" xfId="1" applyFont="1" applyBorder="1"/>
    <xf numFmtId="165" fontId="22" fillId="0" borderId="5" xfId="1" applyFont="1" applyBorder="1"/>
    <xf numFmtId="0" fontId="22" fillId="0" borderId="2" xfId="0" applyFont="1" applyBorder="1" applyAlignment="1">
      <alignment wrapText="1"/>
    </xf>
    <xf numFmtId="0" fontId="22" fillId="0" borderId="4" xfId="0" applyFont="1" applyBorder="1"/>
    <xf numFmtId="0" fontId="1" fillId="0" borderId="14" xfId="0" applyFont="1" applyBorder="1" applyAlignment="1">
      <alignment horizontal="center"/>
    </xf>
    <xf numFmtId="165" fontId="1" fillId="0" borderId="15" xfId="1" applyFont="1" applyBorder="1"/>
    <xf numFmtId="165" fontId="1" fillId="0" borderId="16" xfId="1" applyFont="1" applyBorder="1"/>
    <xf numFmtId="0" fontId="22" fillId="0" borderId="17" xfId="0" applyFont="1" applyBorder="1"/>
    <xf numFmtId="0" fontId="1" fillId="0" borderId="0" xfId="0" applyFont="1"/>
    <xf numFmtId="165" fontId="1" fillId="0" borderId="0" xfId="1" applyFont="1"/>
    <xf numFmtId="0" fontId="12" fillId="0" borderId="0" xfId="0" applyFont="1" applyAlignment="1">
      <alignment horizontal="center"/>
    </xf>
    <xf numFmtId="165" fontId="22" fillId="0" borderId="0" xfId="1" applyFont="1"/>
    <xf numFmtId="0" fontId="12" fillId="0" borderId="0" xfId="0" applyFont="1" applyAlignment="1">
      <alignment horizontal="center" wrapText="1"/>
    </xf>
    <xf numFmtId="165" fontId="22" fillId="0" borderId="0" xfId="1" applyFont="1" applyBorder="1"/>
    <xf numFmtId="165" fontId="1" fillId="0" borderId="0" xfId="1" applyFont="1" applyBorder="1"/>
    <xf numFmtId="0" fontId="0" fillId="5" borderId="0" xfId="0" applyFill="1" applyProtection="1">
      <protection locked="0"/>
    </xf>
    <xf numFmtId="17" fontId="24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12" fillId="0" borderId="1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3" fillId="0" borderId="12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5" fontId="6" fillId="0" borderId="2" xfId="1" applyFont="1" applyBorder="1" applyAlignment="1">
      <alignment horizontal="center" wrapText="1"/>
    </xf>
    <xf numFmtId="165" fontId="6" fillId="0" borderId="9" xfId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wrapText="1"/>
    </xf>
  </cellXfs>
  <cellStyles count="8">
    <cellStyle name="Comma" xfId="1" builtinId="3"/>
    <cellStyle name="Normal" xfId="0" builtinId="0"/>
    <cellStyle name="Normal_ECO INDIVIDUALS LGCS NOV 22" xfId="2" xr:uid="{00000000-0005-0000-0000-000031000000}"/>
    <cellStyle name="Normal_lgc eco dec 21" xfId="3" xr:uid="{00000000-0005-0000-0000-000034000000}"/>
    <cellStyle name="Normal_LGCs Ceo oct 23" xfId="4" xr:uid="{00000000-0005-0000-0000-000035000000}"/>
    <cellStyle name="Normal_lgcs data" xfId="5" xr:uid="{00000000-0005-0000-0000-000036000000}"/>
    <cellStyle name="Normal_states eco dec 21" xfId="6" xr:uid="{00000000-0005-0000-0000-00003A000000}"/>
    <cellStyle name="Normal_TOTALDATA_1" xfId="7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7</v>
      </c>
      <c r="C1">
        <f ca="1">YEAR(NOW())</f>
        <v>2024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38" t="e">
        <f>IF(G5=1,F5-1,F5)</f>
        <v>#REF!</v>
      </c>
      <c r="C5" s="138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39" t="e">
        <f>LOOKUP(C5,A8:B19)</f>
        <v>#REF!</v>
      </c>
      <c r="F6" s="139" t="e">
        <f>IF(G5=1,LOOKUP(G5,E8:F19),LOOKUP(G5,A8:B19))</f>
        <v>#REF!</v>
      </c>
    </row>
    <row r="8" spans="1:8">
      <c r="A8">
        <v>1</v>
      </c>
      <c r="B8" s="140" t="e">
        <f>D8&amp;"-"&amp;RIGHT(B$5,2)</f>
        <v>#REF!</v>
      </c>
      <c r="D8" s="141" t="s">
        <v>5</v>
      </c>
      <c r="E8">
        <v>1</v>
      </c>
      <c r="F8" s="140" t="e">
        <f>D8&amp;"-"&amp;RIGHT(F$5,2)</f>
        <v>#REF!</v>
      </c>
    </row>
    <row r="9" spans="1:8">
      <c r="A9">
        <v>2</v>
      </c>
      <c r="B9" s="140" t="e">
        <f t="shared" ref="B9:B19" si="0">D9&amp;"-"&amp;RIGHT(B$5,2)</f>
        <v>#REF!</v>
      </c>
      <c r="D9" s="141" t="s">
        <v>6</v>
      </c>
      <c r="E9">
        <v>2</v>
      </c>
      <c r="F9" s="140" t="e">
        <f t="shared" ref="F9:F19" si="1">D9&amp;"-"&amp;RIGHT(F$5,2)</f>
        <v>#REF!</v>
      </c>
    </row>
    <row r="10" spans="1:8">
      <c r="A10">
        <v>3</v>
      </c>
      <c r="B10" s="140" t="e">
        <f t="shared" si="0"/>
        <v>#REF!</v>
      </c>
      <c r="D10" s="141" t="s">
        <v>7</v>
      </c>
      <c r="E10">
        <v>3</v>
      </c>
      <c r="F10" s="140" t="e">
        <f t="shared" si="1"/>
        <v>#REF!</v>
      </c>
    </row>
    <row r="11" spans="1:8">
      <c r="A11">
        <v>4</v>
      </c>
      <c r="B11" s="140" t="e">
        <f t="shared" si="0"/>
        <v>#REF!</v>
      </c>
      <c r="D11" s="141" t="s">
        <v>8</v>
      </c>
      <c r="E11">
        <v>4</v>
      </c>
      <c r="F11" s="140" t="e">
        <f t="shared" si="1"/>
        <v>#REF!</v>
      </c>
    </row>
    <row r="12" spans="1:8">
      <c r="A12">
        <v>5</v>
      </c>
      <c r="B12" s="140" t="e">
        <f t="shared" si="0"/>
        <v>#REF!</v>
      </c>
      <c r="D12" s="141" t="s">
        <v>9</v>
      </c>
      <c r="E12">
        <v>5</v>
      </c>
      <c r="F12" s="140" t="e">
        <f t="shared" si="1"/>
        <v>#REF!</v>
      </c>
    </row>
    <row r="13" spans="1:8">
      <c r="A13">
        <v>6</v>
      </c>
      <c r="B13" s="140" t="e">
        <f t="shared" si="0"/>
        <v>#REF!</v>
      </c>
      <c r="D13" s="141" t="s">
        <v>10</v>
      </c>
      <c r="E13">
        <v>6</v>
      </c>
      <c r="F13" s="140" t="e">
        <f t="shared" si="1"/>
        <v>#REF!</v>
      </c>
    </row>
    <row r="14" spans="1:8">
      <c r="A14">
        <v>7</v>
      </c>
      <c r="B14" s="140" t="e">
        <f t="shared" si="0"/>
        <v>#REF!</v>
      </c>
      <c r="D14" s="141" t="s">
        <v>11</v>
      </c>
      <c r="E14">
        <v>7</v>
      </c>
      <c r="F14" s="140" t="e">
        <f t="shared" si="1"/>
        <v>#REF!</v>
      </c>
    </row>
    <row r="15" spans="1:8">
      <c r="A15">
        <v>8</v>
      </c>
      <c r="B15" s="140" t="e">
        <f t="shared" si="0"/>
        <v>#REF!</v>
      </c>
      <c r="D15" s="141" t="s">
        <v>12</v>
      </c>
      <c r="E15">
        <v>8</v>
      </c>
      <c r="F15" s="140" t="e">
        <f t="shared" si="1"/>
        <v>#REF!</v>
      </c>
    </row>
    <row r="16" spans="1:8">
      <c r="A16">
        <v>9</v>
      </c>
      <c r="B16" s="140" t="e">
        <f t="shared" si="0"/>
        <v>#REF!</v>
      </c>
      <c r="D16" s="141" t="s">
        <v>13</v>
      </c>
      <c r="E16">
        <v>9</v>
      </c>
      <c r="F16" s="140" t="e">
        <f t="shared" si="1"/>
        <v>#REF!</v>
      </c>
    </row>
    <row r="17" spans="1:6">
      <c r="A17">
        <v>10</v>
      </c>
      <c r="B17" s="140" t="e">
        <f t="shared" si="0"/>
        <v>#REF!</v>
      </c>
      <c r="D17" s="141" t="s">
        <v>14</v>
      </c>
      <c r="E17">
        <v>10</v>
      </c>
      <c r="F17" s="140" t="e">
        <f t="shared" si="1"/>
        <v>#REF!</v>
      </c>
    </row>
    <row r="18" spans="1:6">
      <c r="A18">
        <v>11</v>
      </c>
      <c r="B18" s="140" t="e">
        <f t="shared" si="0"/>
        <v>#REF!</v>
      </c>
      <c r="D18" s="141" t="s">
        <v>15</v>
      </c>
      <c r="E18">
        <v>11</v>
      </c>
      <c r="F18" s="140" t="e">
        <f t="shared" si="1"/>
        <v>#REF!</v>
      </c>
    </row>
    <row r="19" spans="1:6">
      <c r="A19">
        <v>12</v>
      </c>
      <c r="B19" s="140" t="e">
        <f t="shared" si="0"/>
        <v>#REF!</v>
      </c>
      <c r="D19" s="141" t="s">
        <v>16</v>
      </c>
      <c r="E19">
        <v>12</v>
      </c>
      <c r="F19" s="140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45"/>
  <sheetViews>
    <sheetView zoomScale="70" zoomScaleNormal="70" workbookViewId="0">
      <pane xSplit="2" ySplit="4" topLeftCell="I21" activePane="bottomRight" state="frozen"/>
      <selection pane="topRight" activeCell="C1" sqref="C1"/>
      <selection pane="bottomLeft" activeCell="A5" sqref="A5"/>
      <selection pane="bottomRight" activeCell="K33" sqref="K33"/>
    </sheetView>
  </sheetViews>
  <sheetFormatPr defaultColWidth="9.109375" defaultRowHeight="21"/>
  <cols>
    <col min="1" max="1" width="6.33203125" style="101" customWidth="1"/>
    <col min="2" max="2" width="40.88671875" style="101" customWidth="1"/>
    <col min="3" max="3" width="35.109375" style="101" customWidth="1"/>
    <col min="4" max="4" width="34.109375" style="101" customWidth="1"/>
    <col min="5" max="5" width="30.88671875" style="101" customWidth="1"/>
    <col min="6" max="6" width="32" style="101" customWidth="1"/>
    <col min="7" max="7" width="34" style="101" customWidth="1"/>
    <col min="8" max="8" width="38.6640625" style="101" customWidth="1"/>
    <col min="9" max="9" width="34" style="101" customWidth="1"/>
    <col min="10" max="10" width="29.109375" style="101" customWidth="1"/>
    <col min="11" max="11" width="26.44140625" style="101" customWidth="1"/>
    <col min="12" max="16384" width="9.109375" style="101"/>
  </cols>
  <sheetData>
    <row r="1" spans="1:9" ht="30" customHeight="1">
      <c r="A1" s="145" t="s">
        <v>17</v>
      </c>
      <c r="B1" s="145"/>
      <c r="C1" s="145"/>
      <c r="D1" s="145"/>
      <c r="E1" s="145"/>
      <c r="F1" s="145"/>
      <c r="G1" s="145"/>
    </row>
    <row r="2" spans="1:9" ht="30" customHeight="1">
      <c r="A2" s="145" t="s">
        <v>18</v>
      </c>
      <c r="B2" s="145"/>
      <c r="C2" s="145"/>
      <c r="D2" s="145"/>
      <c r="E2" s="145"/>
      <c r="F2" s="145"/>
      <c r="G2" s="145"/>
    </row>
    <row r="3" spans="1:9" ht="30" customHeight="1">
      <c r="A3" s="146" t="s">
        <v>19</v>
      </c>
      <c r="B3" s="147"/>
      <c r="C3" s="147"/>
      <c r="D3" s="147"/>
      <c r="E3" s="147"/>
      <c r="F3" s="147"/>
      <c r="G3" s="148"/>
    </row>
    <row r="4" spans="1:9" ht="40.5" customHeight="1">
      <c r="A4" s="149" t="s">
        <v>20</v>
      </c>
      <c r="B4" s="149"/>
      <c r="C4" s="149"/>
      <c r="D4" s="149"/>
      <c r="E4" s="149"/>
      <c r="F4" s="149"/>
      <c r="G4" s="149"/>
    </row>
    <row r="5" spans="1:9" ht="78" customHeight="1">
      <c r="A5" s="108" t="s">
        <v>21</v>
      </c>
      <c r="B5" s="109" t="s">
        <v>22</v>
      </c>
      <c r="C5" s="109" t="s">
        <v>23</v>
      </c>
      <c r="D5" s="110" t="s">
        <v>24</v>
      </c>
      <c r="E5" s="107" t="s">
        <v>25</v>
      </c>
      <c r="F5" s="109" t="s">
        <v>26</v>
      </c>
      <c r="G5" s="109" t="s">
        <v>27</v>
      </c>
    </row>
    <row r="6" spans="1:9" ht="30" customHeight="1">
      <c r="A6" s="1"/>
      <c r="B6" s="1"/>
      <c r="C6" s="142" t="s">
        <v>28</v>
      </c>
      <c r="D6" s="142" t="s">
        <v>28</v>
      </c>
      <c r="E6" s="142" t="s">
        <v>28</v>
      </c>
      <c r="F6" s="142" t="s">
        <v>28</v>
      </c>
      <c r="G6" s="142" t="s">
        <v>28</v>
      </c>
    </row>
    <row r="7" spans="1:9" ht="30" customHeight="1">
      <c r="A7" s="111">
        <v>1</v>
      </c>
      <c r="B7" s="111" t="s">
        <v>29</v>
      </c>
      <c r="C7" s="112">
        <v>112148563219.224</v>
      </c>
      <c r="D7" s="112">
        <v>205590987077.918</v>
      </c>
      <c r="E7" s="112">
        <v>2703584691.0974998</v>
      </c>
      <c r="F7" s="113">
        <v>69968559276.709503</v>
      </c>
      <c r="G7" s="112">
        <f>C7+D7+E7+F7</f>
        <v>390411694264.948</v>
      </c>
      <c r="H7" s="114"/>
      <c r="I7" s="134"/>
    </row>
    <row r="8" spans="1:9" ht="30" customHeight="1">
      <c r="A8" s="111">
        <v>2</v>
      </c>
      <c r="B8" s="111" t="s">
        <v>30</v>
      </c>
      <c r="C8" s="112">
        <v>56883249985.149101</v>
      </c>
      <c r="D8" s="112">
        <v>104278496103.302</v>
      </c>
      <c r="E8" s="115">
        <v>9011948970.3250008</v>
      </c>
      <c r="F8" s="112">
        <v>233228530922.36499</v>
      </c>
      <c r="G8" s="112">
        <f t="shared" ref="G8:G23" si="0">C8+D8+E8+F8</f>
        <v>403402225981.14099</v>
      </c>
      <c r="H8" s="114"/>
      <c r="I8" s="114"/>
    </row>
    <row r="9" spans="1:9" ht="30" customHeight="1">
      <c r="A9" s="111">
        <v>3</v>
      </c>
      <c r="B9" s="111" t="s">
        <v>31</v>
      </c>
      <c r="C9" s="115">
        <v>43854601410.706299</v>
      </c>
      <c r="D9" s="115">
        <v>80394349540.719498</v>
      </c>
      <c r="E9" s="115">
        <v>6308364279.2275</v>
      </c>
      <c r="F9" s="112">
        <v>163259971645.655</v>
      </c>
      <c r="G9" s="112">
        <f t="shared" si="0"/>
        <v>293817286876.30902</v>
      </c>
      <c r="H9" s="114"/>
      <c r="I9" s="114"/>
    </row>
    <row r="10" spans="1:9" ht="30" customHeight="1">
      <c r="A10" s="111">
        <v>4</v>
      </c>
      <c r="B10" s="111" t="s">
        <v>32</v>
      </c>
      <c r="C10" s="112">
        <v>71829769015.410904</v>
      </c>
      <c r="D10" s="115">
        <v>48620438003.810402</v>
      </c>
      <c r="E10" s="115">
        <v>0</v>
      </c>
      <c r="F10" s="115">
        <v>0</v>
      </c>
      <c r="G10" s="112">
        <f t="shared" si="0"/>
        <v>120450207019.22099</v>
      </c>
      <c r="H10" s="114"/>
      <c r="I10" s="114"/>
    </row>
    <row r="11" spans="1:9" ht="30" customHeight="1">
      <c r="A11" s="111">
        <v>5</v>
      </c>
      <c r="B11" s="111" t="s">
        <v>33</v>
      </c>
      <c r="C11" s="112">
        <v>20028334138.560001</v>
      </c>
      <c r="D11" s="115">
        <v>0</v>
      </c>
      <c r="E11" s="115">
        <v>0</v>
      </c>
      <c r="F11" s="115">
        <v>2505192263.9499998</v>
      </c>
      <c r="G11" s="112">
        <f t="shared" si="0"/>
        <v>22533526402.509998</v>
      </c>
      <c r="H11" s="114"/>
      <c r="I11" s="114"/>
    </row>
    <row r="12" spans="1:9" ht="30" customHeight="1">
      <c r="A12" s="111">
        <v>6</v>
      </c>
      <c r="B12" s="116" t="s">
        <v>34</v>
      </c>
      <c r="C12" s="112">
        <v>14547198092.950001</v>
      </c>
      <c r="D12" s="115">
        <v>0</v>
      </c>
      <c r="E12" s="115">
        <v>750995747.52999997</v>
      </c>
      <c r="F12" s="112">
        <v>17531623107.389999</v>
      </c>
      <c r="G12" s="112">
        <f t="shared" si="0"/>
        <v>32829816947.869999</v>
      </c>
      <c r="H12" s="114"/>
    </row>
    <row r="13" spans="1:9" ht="30" customHeight="1">
      <c r="A13" s="111">
        <v>7</v>
      </c>
      <c r="B13" s="116" t="s">
        <v>35</v>
      </c>
      <c r="C13" s="112">
        <v>25154048028.419998</v>
      </c>
      <c r="D13" s="115">
        <v>0</v>
      </c>
      <c r="E13" s="115">
        <v>0</v>
      </c>
      <c r="F13" s="112">
        <v>0</v>
      </c>
      <c r="G13" s="112">
        <f t="shared" si="0"/>
        <v>25154048028.419998</v>
      </c>
      <c r="H13" s="114"/>
    </row>
    <row r="14" spans="1:9" ht="30" customHeight="1">
      <c r="A14" s="111">
        <v>8</v>
      </c>
      <c r="B14" s="116" t="s">
        <v>36</v>
      </c>
      <c r="C14" s="112">
        <v>52478785802.349998</v>
      </c>
      <c r="D14" s="112">
        <v>0</v>
      </c>
      <c r="E14" s="115">
        <v>0</v>
      </c>
      <c r="F14" s="112">
        <v>0</v>
      </c>
      <c r="G14" s="112">
        <f t="shared" si="0"/>
        <v>52478785802.349998</v>
      </c>
      <c r="H14" s="114"/>
    </row>
    <row r="15" spans="1:9" ht="54" customHeight="1">
      <c r="A15" s="111">
        <v>9</v>
      </c>
      <c r="B15" s="116" t="s">
        <v>37</v>
      </c>
      <c r="C15" s="112">
        <v>12427539459.360001</v>
      </c>
      <c r="D15" s="115">
        <v>0</v>
      </c>
      <c r="E15" s="115">
        <v>0</v>
      </c>
      <c r="F15" s="112">
        <v>0</v>
      </c>
      <c r="G15" s="112">
        <f t="shared" si="0"/>
        <v>12427539459.360001</v>
      </c>
      <c r="H15" s="114"/>
    </row>
    <row r="16" spans="1:9" ht="63">
      <c r="A16" s="111">
        <v>10</v>
      </c>
      <c r="B16" s="116" t="s">
        <v>38</v>
      </c>
      <c r="C16" s="115">
        <v>195000000000</v>
      </c>
      <c r="D16" s="115">
        <v>0</v>
      </c>
      <c r="E16" s="115">
        <v>0</v>
      </c>
      <c r="F16" s="112">
        <v>0</v>
      </c>
      <c r="G16" s="112">
        <f t="shared" si="0"/>
        <v>195000000000</v>
      </c>
      <c r="H16" s="114"/>
    </row>
    <row r="17" spans="1:11" ht="42">
      <c r="A17" s="111">
        <v>11</v>
      </c>
      <c r="B17" s="116" t="s">
        <v>39</v>
      </c>
      <c r="C17" s="115">
        <v>18163078852.380001</v>
      </c>
      <c r="D17" s="115">
        <v>0</v>
      </c>
      <c r="E17" s="115">
        <v>0</v>
      </c>
      <c r="F17" s="112">
        <v>0</v>
      </c>
      <c r="G17" s="112">
        <f t="shared" si="0"/>
        <v>18163078852.380001</v>
      </c>
      <c r="H17" s="114"/>
    </row>
    <row r="18" spans="1:11" ht="42.75" customHeight="1">
      <c r="A18" s="111">
        <v>12</v>
      </c>
      <c r="B18" s="116" t="s">
        <v>40</v>
      </c>
      <c r="C18" s="115">
        <v>0</v>
      </c>
      <c r="D18" s="115">
        <v>0</v>
      </c>
      <c r="E18" s="115">
        <v>0</v>
      </c>
      <c r="F18" s="112">
        <v>14426507067.360001</v>
      </c>
      <c r="G18" s="112">
        <f t="shared" si="0"/>
        <v>14426507067.360001</v>
      </c>
      <c r="H18" s="114"/>
    </row>
    <row r="19" spans="1:11" ht="82.2" customHeight="1">
      <c r="A19" s="111">
        <v>13</v>
      </c>
      <c r="B19" s="116" t="s">
        <v>41</v>
      </c>
      <c r="C19" s="115">
        <v>5982840695.1000004</v>
      </c>
      <c r="D19" s="115">
        <v>0</v>
      </c>
      <c r="E19" s="115">
        <v>0</v>
      </c>
      <c r="F19" s="112">
        <v>0</v>
      </c>
      <c r="G19" s="112">
        <f t="shared" si="0"/>
        <v>5982840695.1000004</v>
      </c>
      <c r="H19" s="114"/>
    </row>
    <row r="20" spans="1:11" ht="42.75" customHeight="1">
      <c r="A20" s="111">
        <v>14</v>
      </c>
      <c r="B20" s="116" t="s">
        <v>42</v>
      </c>
      <c r="C20" s="115">
        <v>450000000000</v>
      </c>
      <c r="D20" s="115">
        <v>0</v>
      </c>
      <c r="E20" s="115">
        <v>0</v>
      </c>
      <c r="F20" s="115">
        <v>0</v>
      </c>
      <c r="G20" s="112">
        <f t="shared" si="0"/>
        <v>450000000000</v>
      </c>
      <c r="H20" s="114"/>
    </row>
    <row r="21" spans="1:11" ht="42.75" customHeight="1">
      <c r="A21" s="111">
        <v>15</v>
      </c>
      <c r="B21" s="116" t="s">
        <v>43</v>
      </c>
      <c r="C21" s="115">
        <v>35000000000</v>
      </c>
      <c r="D21" s="115">
        <v>0</v>
      </c>
      <c r="E21" s="115">
        <v>0</v>
      </c>
      <c r="F21" s="115">
        <v>0</v>
      </c>
      <c r="G21" s="112">
        <f t="shared" si="0"/>
        <v>35000000000</v>
      </c>
      <c r="H21" s="114"/>
    </row>
    <row r="22" spans="1:11" ht="42.75" customHeight="1">
      <c r="A22" s="111">
        <v>16</v>
      </c>
      <c r="B22" s="116" t="s">
        <v>958</v>
      </c>
      <c r="C22" s="115">
        <v>120000000000</v>
      </c>
      <c r="D22" s="115">
        <v>0</v>
      </c>
      <c r="E22" s="115">
        <v>0</v>
      </c>
      <c r="F22" s="115">
        <v>0</v>
      </c>
      <c r="G22" s="112">
        <f t="shared" si="0"/>
        <v>120000000000</v>
      </c>
      <c r="H22" s="114"/>
    </row>
    <row r="23" spans="1:11" ht="30" customHeight="1">
      <c r="A23" s="111"/>
      <c r="B23" s="118" t="s">
        <v>44</v>
      </c>
      <c r="C23" s="115">
        <f>SUM(C7:C22)</f>
        <v>1233498008699.6101</v>
      </c>
      <c r="D23" s="115">
        <f t="shared" ref="D23:F23" si="1">SUM(D7:D22)</f>
        <v>438884270725.75</v>
      </c>
      <c r="E23" s="115">
        <f t="shared" si="1"/>
        <v>18774893688.18</v>
      </c>
      <c r="F23" s="115">
        <f t="shared" si="1"/>
        <v>500920384283.42999</v>
      </c>
      <c r="G23" s="112">
        <f t="shared" si="0"/>
        <v>2192077557396.97</v>
      </c>
      <c r="H23" s="114"/>
    </row>
    <row r="24" spans="1:11" ht="50.25" customHeight="1">
      <c r="B24" s="119"/>
      <c r="C24" s="120"/>
      <c r="D24" s="120"/>
      <c r="E24" s="120"/>
      <c r="F24" s="117"/>
      <c r="H24" s="114"/>
    </row>
    <row r="25" spans="1:11" ht="35.1" customHeight="1">
      <c r="A25" s="150" t="s">
        <v>45</v>
      </c>
      <c r="B25" s="150"/>
      <c r="C25" s="150"/>
      <c r="D25" s="150"/>
      <c r="E25" s="150"/>
      <c r="F25" s="150"/>
      <c r="G25" s="150"/>
      <c r="H25" s="150"/>
      <c r="I25" s="150"/>
    </row>
    <row r="26" spans="1:11" ht="42.9" customHeight="1">
      <c r="A26" s="151" t="s">
        <v>46</v>
      </c>
      <c r="B26" s="152"/>
      <c r="C26" s="152"/>
      <c r="D26" s="152"/>
      <c r="E26" s="152"/>
      <c r="F26" s="152"/>
      <c r="G26" s="152"/>
      <c r="H26" s="152"/>
      <c r="I26" s="152"/>
    </row>
    <row r="27" spans="1:11" ht="30" customHeight="1">
      <c r="A27" s="1">
        <v>0</v>
      </c>
      <c r="B27" s="1">
        <v>1</v>
      </c>
      <c r="C27" s="1">
        <v>2</v>
      </c>
      <c r="D27" s="1">
        <v>3</v>
      </c>
      <c r="E27" s="1" t="s">
        <v>47</v>
      </c>
      <c r="F27" s="1">
        <v>5</v>
      </c>
      <c r="G27" s="1">
        <v>6</v>
      </c>
      <c r="H27" s="1">
        <v>7</v>
      </c>
      <c r="I27" s="1" t="s">
        <v>48</v>
      </c>
      <c r="J27" s="31"/>
      <c r="K27" s="31"/>
    </row>
    <row r="28" spans="1:11" ht="69.900000000000006" customHeight="1">
      <c r="A28" s="118" t="s">
        <v>21</v>
      </c>
      <c r="B28" s="118" t="s">
        <v>22</v>
      </c>
      <c r="C28" s="121" t="s">
        <v>49</v>
      </c>
      <c r="D28" s="118" t="s">
        <v>50</v>
      </c>
      <c r="E28" s="118" t="s">
        <v>51</v>
      </c>
      <c r="F28" s="110" t="s">
        <v>24</v>
      </c>
      <c r="G28" s="110" t="s">
        <v>25</v>
      </c>
      <c r="H28" s="107" t="s">
        <v>26</v>
      </c>
      <c r="I28" s="107" t="s">
        <v>27</v>
      </c>
      <c r="J28" s="135"/>
      <c r="K28" s="135"/>
    </row>
    <row r="29" spans="1:11" ht="22.8">
      <c r="A29" s="111"/>
      <c r="B29" s="111"/>
      <c r="C29" s="142" t="s">
        <v>28</v>
      </c>
      <c r="D29" s="142" t="s">
        <v>28</v>
      </c>
      <c r="E29" s="142" t="s">
        <v>28</v>
      </c>
      <c r="F29" s="143" t="s">
        <v>28</v>
      </c>
      <c r="G29" s="142" t="s">
        <v>28</v>
      </c>
      <c r="H29" s="142" t="s">
        <v>28</v>
      </c>
      <c r="I29" s="142" t="s">
        <v>28</v>
      </c>
      <c r="J29" s="133"/>
      <c r="K29" s="133"/>
    </row>
    <row r="30" spans="1:11" ht="20.25" customHeight="1">
      <c r="A30" s="111">
        <v>1</v>
      </c>
      <c r="B30" s="111" t="s">
        <v>52</v>
      </c>
      <c r="C30" s="122">
        <v>103249911088.313</v>
      </c>
      <c r="D30" s="122">
        <v>-105116598660.21201</v>
      </c>
      <c r="E30" s="123">
        <f>C30+D30</f>
        <v>-1866687571.89819</v>
      </c>
      <c r="F30" s="124">
        <v>189277958870.14099</v>
      </c>
      <c r="G30" s="123">
        <v>2523345711.691</v>
      </c>
      <c r="H30" s="123">
        <v>65303988658.262199</v>
      </c>
      <c r="I30" s="123">
        <f>E30+F30+G30+H30</f>
        <v>255238605668.19601</v>
      </c>
      <c r="J30" s="136"/>
    </row>
    <row r="31" spans="1:11" ht="20.25" customHeight="1">
      <c r="A31" s="111">
        <v>2</v>
      </c>
      <c r="B31" s="111" t="s">
        <v>53</v>
      </c>
      <c r="C31" s="122">
        <v>2128864146.1508</v>
      </c>
      <c r="D31" s="122">
        <v>0</v>
      </c>
      <c r="E31" s="123">
        <f t="shared" ref="E31:E34" si="2">C31+D31</f>
        <v>2128864146.1508</v>
      </c>
      <c r="F31" s="124">
        <v>3902638327.2193999</v>
      </c>
      <c r="G31" s="123">
        <v>0</v>
      </c>
      <c r="H31" s="123">
        <v>0</v>
      </c>
      <c r="I31" s="123">
        <f t="shared" ref="I31:I34" si="3">E31+F31+G31+H31</f>
        <v>6031502473.3702002</v>
      </c>
      <c r="J31" s="136"/>
      <c r="K31" s="136"/>
    </row>
    <row r="32" spans="1:11" ht="20.25" customHeight="1">
      <c r="A32" s="111">
        <v>3</v>
      </c>
      <c r="B32" s="111" t="s">
        <v>54</v>
      </c>
      <c r="C32" s="122">
        <v>1064432073.0754</v>
      </c>
      <c r="D32" s="122">
        <v>0</v>
      </c>
      <c r="E32" s="123">
        <f t="shared" si="2"/>
        <v>1064432073.0754</v>
      </c>
      <c r="F32" s="124">
        <v>1951319163.6097</v>
      </c>
      <c r="G32" s="123">
        <v>0</v>
      </c>
      <c r="H32" s="123">
        <v>0</v>
      </c>
      <c r="I32" s="123">
        <f t="shared" si="3"/>
        <v>3015751236.6851001</v>
      </c>
      <c r="J32" s="136"/>
      <c r="K32" s="136"/>
    </row>
    <row r="33" spans="1:11" ht="42">
      <c r="A33" s="111">
        <v>4</v>
      </c>
      <c r="B33" s="125" t="s">
        <v>55</v>
      </c>
      <c r="C33" s="122">
        <v>3576491765.5332999</v>
      </c>
      <c r="D33" s="122">
        <v>0</v>
      </c>
      <c r="E33" s="123">
        <f t="shared" si="2"/>
        <v>3576491765.5332999</v>
      </c>
      <c r="F33" s="123">
        <v>6556432389.7285995</v>
      </c>
      <c r="G33" s="123">
        <v>0</v>
      </c>
      <c r="H33" s="123">
        <v>0</v>
      </c>
      <c r="I33" s="123">
        <f t="shared" si="3"/>
        <v>10132924155.2619</v>
      </c>
      <c r="J33" s="136"/>
      <c r="K33" s="136"/>
    </row>
    <row r="34" spans="1:11" ht="21" customHeight="1">
      <c r="A34" s="126">
        <v>5</v>
      </c>
      <c r="B34" s="111" t="s">
        <v>56</v>
      </c>
      <c r="C34" s="124">
        <v>2128864146.1508</v>
      </c>
      <c r="D34" s="123">
        <v>-248063295</v>
      </c>
      <c r="E34" s="123">
        <f t="shared" si="2"/>
        <v>1880800851.1508</v>
      </c>
      <c r="F34" s="124">
        <v>3902638327.2193999</v>
      </c>
      <c r="G34" s="123">
        <v>180238979.40650001</v>
      </c>
      <c r="H34" s="123">
        <v>4664570618.4473</v>
      </c>
      <c r="I34" s="123">
        <f t="shared" si="3"/>
        <v>10628248776.224001</v>
      </c>
      <c r="J34" s="136"/>
      <c r="K34" s="136"/>
    </row>
    <row r="35" spans="1:11" ht="36.75" customHeight="1">
      <c r="A35" s="126"/>
      <c r="B35" s="127" t="s">
        <v>27</v>
      </c>
      <c r="C35" s="128">
        <f>SUM(C30:C34)</f>
        <v>112148563219.224</v>
      </c>
      <c r="D35" s="129">
        <f>SUM(D30:D34)</f>
        <v>-105364661955.21201</v>
      </c>
      <c r="E35" s="129">
        <f t="shared" ref="E35:I35" si="4">SUM(E30:E34)</f>
        <v>6783901264.0121098</v>
      </c>
      <c r="F35" s="129">
        <f t="shared" si="4"/>
        <v>205590987077.918</v>
      </c>
      <c r="G35" s="129">
        <f t="shared" si="4"/>
        <v>2703584691.0974998</v>
      </c>
      <c r="H35" s="129">
        <f t="shared" si="4"/>
        <v>69968559276.709503</v>
      </c>
      <c r="I35" s="129">
        <f t="shared" si="4"/>
        <v>285047032309.737</v>
      </c>
      <c r="J35" s="136"/>
      <c r="K35" s="137"/>
    </row>
    <row r="36" spans="1:11">
      <c r="B36" s="130"/>
    </row>
    <row r="37" spans="1:11" ht="12.75" hidden="1" customHeight="1">
      <c r="A37" s="153" t="s">
        <v>57</v>
      </c>
      <c r="B37" s="153"/>
      <c r="C37" s="153"/>
    </row>
    <row r="38" spans="1:11">
      <c r="A38" s="154"/>
      <c r="B38" s="154"/>
      <c r="C38" s="154"/>
      <c r="F38" s="117"/>
      <c r="H38" s="117"/>
      <c r="I38" s="114"/>
    </row>
    <row r="39" spans="1:11" ht="42.75" customHeight="1">
      <c r="B39" s="131"/>
      <c r="C39" s="131"/>
      <c r="E39" s="117"/>
      <c r="F39" s="117"/>
      <c r="G39" s="114"/>
      <c r="H39" s="114"/>
      <c r="I39" s="114"/>
    </row>
    <row r="40" spans="1:11">
      <c r="B40" s="131"/>
      <c r="C40" s="131"/>
      <c r="F40" s="117"/>
    </row>
    <row r="41" spans="1:11">
      <c r="B41" s="132"/>
      <c r="C41" s="131"/>
      <c r="H41" s="117"/>
    </row>
    <row r="42" spans="1:11" ht="22.8">
      <c r="A42" s="155" t="s">
        <v>58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</row>
    <row r="43" spans="1:11" ht="35.25" customHeight="1">
      <c r="A43" s="155" t="s">
        <v>59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</row>
    <row r="44" spans="1:11" ht="30.75" customHeight="1">
      <c r="A44" s="155" t="s">
        <v>60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</row>
    <row r="45" spans="1:11" ht="22.8">
      <c r="A45" s="155" t="s">
        <v>61</v>
      </c>
      <c r="B45" s="155"/>
      <c r="C45" s="155"/>
      <c r="D45" s="155"/>
      <c r="E45" s="155"/>
      <c r="F45" s="155"/>
      <c r="G45" s="155"/>
      <c r="H45" s="155"/>
      <c r="I45" s="155"/>
      <c r="J45" s="155"/>
      <c r="K45" s="155"/>
    </row>
  </sheetData>
  <mergeCells count="12">
    <mergeCell ref="A44:K44"/>
    <mergeCell ref="A45:K45"/>
    <mergeCell ref="A26:I26"/>
    <mergeCell ref="A37:C37"/>
    <mergeCell ref="A38:C38"/>
    <mergeCell ref="A42:K42"/>
    <mergeCell ref="A43:K43"/>
    <mergeCell ref="A1:G1"/>
    <mergeCell ref="A2:G2"/>
    <mergeCell ref="A3:G3"/>
    <mergeCell ref="A4:G4"/>
    <mergeCell ref="A25:I25"/>
  </mergeCells>
  <pageMargins left="0.74803149606299202" right="0.74803149606299202" top="0.39370078740157499" bottom="0.41" header="0.511811023622047" footer="0.511811023622047"/>
  <pageSetup scale="4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377DD-27DD-4652-A33D-E3BACEAAD82D}">
  <dimension ref="A1:U51"/>
  <sheetViews>
    <sheetView tabSelected="1" workbookViewId="0">
      <pane ySplit="5" topLeftCell="A32" activePane="bottomLeft" state="frozen"/>
      <selection pane="bottomLeft" activeCell="J33" sqref="J33"/>
    </sheetView>
  </sheetViews>
  <sheetFormatPr defaultColWidth="8.88671875" defaultRowHeight="13.2"/>
  <cols>
    <col min="1" max="1" width="4.109375" style="17" customWidth="1"/>
    <col min="2" max="2" width="22.44140625" style="17" customWidth="1"/>
    <col min="3" max="3" width="7.44140625" style="17" customWidth="1"/>
    <col min="4" max="5" width="25.5546875" style="17" customWidth="1"/>
    <col min="6" max="7" width="22" style="17" customWidth="1"/>
    <col min="8" max="8" width="29.44140625" style="17" customWidth="1"/>
    <col min="9" max="9" width="8.88671875" style="17"/>
    <col min="10" max="10" width="16.33203125" style="17" customWidth="1"/>
    <col min="11" max="11" width="16.88671875" style="17" customWidth="1"/>
    <col min="12" max="12" width="21" style="17" customWidth="1"/>
    <col min="13" max="13" width="8.88671875" style="17"/>
    <col min="14" max="14" width="17.44140625" style="17" customWidth="1"/>
    <col min="15" max="15" width="12.33203125" style="17" customWidth="1"/>
    <col min="16" max="16" width="17.88671875" style="17" customWidth="1"/>
    <col min="17" max="18" width="8.88671875" style="17"/>
    <col min="19" max="19" width="17.88671875" style="17" customWidth="1"/>
    <col min="20" max="20" width="16.33203125" style="17" customWidth="1"/>
    <col min="21" max="21" width="17.88671875" style="17" customWidth="1"/>
    <col min="22" max="16384" width="8.88671875" style="17"/>
  </cols>
  <sheetData>
    <row r="1" spans="1:21" ht="22.8">
      <c r="A1" s="156" t="s">
        <v>62</v>
      </c>
      <c r="B1" s="156"/>
      <c r="C1" s="156"/>
      <c r="D1" s="156"/>
      <c r="E1" s="156"/>
      <c r="F1" s="156"/>
      <c r="G1" s="156"/>
      <c r="H1" s="156"/>
    </row>
    <row r="2" spans="1:21" ht="24.6">
      <c r="A2" s="157" t="s">
        <v>63</v>
      </c>
      <c r="B2" s="157"/>
      <c r="C2" s="157"/>
      <c r="D2" s="157"/>
      <c r="E2" s="157"/>
      <c r="F2" s="157"/>
      <c r="G2" s="157"/>
      <c r="H2" s="157"/>
    </row>
    <row r="3" spans="1:21" ht="16.8" customHeight="1">
      <c r="A3" s="158" t="s">
        <v>64</v>
      </c>
      <c r="B3" s="158"/>
      <c r="C3" s="158"/>
      <c r="D3" s="158"/>
      <c r="E3" s="158"/>
      <c r="F3" s="158"/>
      <c r="G3" s="158"/>
      <c r="H3" s="158"/>
    </row>
    <row r="4" spans="1:21" ht="19.2" customHeight="1">
      <c r="A4" s="159" t="s">
        <v>65</v>
      </c>
      <c r="B4" s="159"/>
      <c r="C4" s="159"/>
      <c r="D4" s="159"/>
      <c r="E4" s="159"/>
      <c r="F4" s="159"/>
      <c r="G4" s="159"/>
      <c r="H4" s="159"/>
    </row>
    <row r="5" spans="1:21" ht="31.2">
      <c r="A5" s="89" t="s">
        <v>21</v>
      </c>
      <c r="B5" s="89" t="s">
        <v>22</v>
      </c>
      <c r="C5" s="202" t="s">
        <v>70</v>
      </c>
      <c r="D5" s="202" t="s">
        <v>51</v>
      </c>
      <c r="E5" s="202" t="s">
        <v>959</v>
      </c>
      <c r="F5" s="202" t="s">
        <v>78</v>
      </c>
      <c r="G5" s="202" t="s">
        <v>81</v>
      </c>
      <c r="H5" s="202" t="s">
        <v>83</v>
      </c>
    </row>
    <row r="6" spans="1:21" ht="30" customHeight="1">
      <c r="A6" s="91">
        <v>1</v>
      </c>
      <c r="B6" s="92" t="s">
        <v>87</v>
      </c>
      <c r="C6" s="93">
        <v>17</v>
      </c>
      <c r="D6" s="94">
        <v>1584866415.3213699</v>
      </c>
      <c r="E6" s="94">
        <v>3292001086.7221003</v>
      </c>
      <c r="F6" s="94">
        <v>53617648.563249998</v>
      </c>
      <c r="G6" s="94">
        <v>4764726303.9618998</v>
      </c>
      <c r="H6" s="105">
        <v>9695211454.5686188</v>
      </c>
      <c r="U6" s="87">
        <v>0</v>
      </c>
    </row>
    <row r="7" spans="1:21" ht="30" customHeight="1">
      <c r="A7" s="91">
        <v>2</v>
      </c>
      <c r="B7" s="92" t="s">
        <v>88</v>
      </c>
      <c r="C7" s="96">
        <v>21</v>
      </c>
      <c r="D7" s="94">
        <v>543508069.99116004</v>
      </c>
      <c r="E7" s="94">
        <v>2870391139.9608002</v>
      </c>
      <c r="F7" s="94">
        <v>114079915.2762</v>
      </c>
      <c r="G7" s="94">
        <v>5056645698.1647997</v>
      </c>
      <c r="H7" s="105">
        <v>8584624823.3929596</v>
      </c>
      <c r="U7" s="87">
        <v>0</v>
      </c>
    </row>
    <row r="8" spans="1:21" ht="30" customHeight="1">
      <c r="A8" s="91">
        <v>3</v>
      </c>
      <c r="B8" s="92" t="s">
        <v>89</v>
      </c>
      <c r="C8" s="96">
        <v>31</v>
      </c>
      <c r="D8" s="94">
        <v>14347953989.893562</v>
      </c>
      <c r="E8" s="94">
        <v>13100676281.119999</v>
      </c>
      <c r="F8" s="94">
        <v>57570025.481849998</v>
      </c>
      <c r="G8" s="94">
        <v>5806063395.6894999</v>
      </c>
      <c r="H8" s="105">
        <v>33312263692.18491</v>
      </c>
      <c r="U8" s="87">
        <v>0</v>
      </c>
    </row>
    <row r="9" spans="1:21" ht="30" customHeight="1">
      <c r="A9" s="91">
        <v>4</v>
      </c>
      <c r="B9" s="92" t="s">
        <v>90</v>
      </c>
      <c r="C9" s="96">
        <v>21</v>
      </c>
      <c r="D9" s="94">
        <v>1989745708.2144599</v>
      </c>
      <c r="E9" s="94">
        <v>3654073393.7679</v>
      </c>
      <c r="F9" s="94">
        <v>113866199.98549999</v>
      </c>
      <c r="G9" s="94">
        <v>5976075415.5235004</v>
      </c>
      <c r="H9" s="105">
        <v>11733760717.49136</v>
      </c>
      <c r="U9" s="87">
        <v>0</v>
      </c>
    </row>
    <row r="10" spans="1:21" ht="30" customHeight="1">
      <c r="A10" s="91">
        <v>5</v>
      </c>
      <c r="B10" s="92" t="s">
        <v>91</v>
      </c>
      <c r="C10" s="96">
        <v>20</v>
      </c>
      <c r="D10" s="94">
        <v>-1431321791.0471799</v>
      </c>
      <c r="E10" s="94">
        <v>3431262120.5482998</v>
      </c>
      <c r="F10" s="94">
        <v>136984853.5478</v>
      </c>
      <c r="G10" s="94">
        <v>5633655974.6589003</v>
      </c>
      <c r="H10" s="105">
        <v>7770581157.7078209</v>
      </c>
      <c r="U10" s="87">
        <v>0</v>
      </c>
    </row>
    <row r="11" spans="1:21" ht="30" customHeight="1">
      <c r="A11" s="91">
        <v>6</v>
      </c>
      <c r="B11" s="92" t="s">
        <v>92</v>
      </c>
      <c r="C11" s="96">
        <v>8</v>
      </c>
      <c r="D11" s="94">
        <v>13457642060.410908</v>
      </c>
      <c r="E11" s="94">
        <v>10987539991.634001</v>
      </c>
      <c r="F11" s="94">
        <v>50664928.056400001</v>
      </c>
      <c r="G11" s="94">
        <v>5198436761.9570999</v>
      </c>
      <c r="H11" s="105">
        <v>29694283742.058407</v>
      </c>
      <c r="U11" s="87">
        <v>0</v>
      </c>
    </row>
    <row r="12" spans="1:21" ht="30" customHeight="1">
      <c r="A12" s="91">
        <v>7</v>
      </c>
      <c r="B12" s="92" t="s">
        <v>93</v>
      </c>
      <c r="C12" s="96">
        <v>23</v>
      </c>
      <c r="D12" s="94">
        <v>1308742872.5722098</v>
      </c>
      <c r="E12" s="94">
        <v>3229244587.5941</v>
      </c>
      <c r="F12" s="94">
        <v>64216077.727300003</v>
      </c>
      <c r="G12" s="94">
        <v>5612253066.2992001</v>
      </c>
      <c r="H12" s="105">
        <v>10214456604.19281</v>
      </c>
      <c r="U12" s="87">
        <v>0</v>
      </c>
    </row>
    <row r="13" spans="1:21" ht="30" customHeight="1">
      <c r="A13" s="91">
        <v>8</v>
      </c>
      <c r="B13" s="92" t="s">
        <v>94</v>
      </c>
      <c r="C13" s="96">
        <v>27</v>
      </c>
      <c r="D13" s="94">
        <v>1597750009.81284</v>
      </c>
      <c r="E13" s="94">
        <v>3552721418.5822001</v>
      </c>
      <c r="F13" s="94">
        <v>142284422.11559999</v>
      </c>
      <c r="G13" s="94">
        <v>5814930697.0523005</v>
      </c>
      <c r="H13" s="105">
        <v>11107686547.562939</v>
      </c>
      <c r="U13" s="87">
        <v>0</v>
      </c>
    </row>
    <row r="14" spans="1:21" ht="30" customHeight="1">
      <c r="A14" s="91">
        <v>9</v>
      </c>
      <c r="B14" s="92" t="s">
        <v>95</v>
      </c>
      <c r="C14" s="96">
        <v>18</v>
      </c>
      <c r="D14" s="94">
        <v>-789678464.04218972</v>
      </c>
      <c r="E14" s="94">
        <v>2894268743.5932002</v>
      </c>
      <c r="F14" s="94">
        <v>57579843.552649997</v>
      </c>
      <c r="G14" s="94">
        <v>4763382222.3789997</v>
      </c>
      <c r="H14" s="105">
        <v>6925552345.4826603</v>
      </c>
      <c r="U14" s="87">
        <v>0</v>
      </c>
    </row>
    <row r="15" spans="1:21" ht="30" customHeight="1">
      <c r="A15" s="91">
        <v>10</v>
      </c>
      <c r="B15" s="92" t="s">
        <v>96</v>
      </c>
      <c r="C15" s="96">
        <v>25</v>
      </c>
      <c r="D15" s="94">
        <v>22321643617.605042</v>
      </c>
      <c r="E15" s="94">
        <v>19942653125.147102</v>
      </c>
      <c r="F15" s="94">
        <v>58139575.451449998</v>
      </c>
      <c r="G15" s="94">
        <v>5595160409.9889002</v>
      </c>
      <c r="H15" s="105">
        <v>47917596728.19249</v>
      </c>
      <c r="U15" s="87">
        <v>0</v>
      </c>
    </row>
    <row r="16" spans="1:21" ht="30" customHeight="1">
      <c r="A16" s="91">
        <v>11</v>
      </c>
      <c r="B16" s="92" t="s">
        <v>97</v>
      </c>
      <c r="C16" s="96">
        <v>13</v>
      </c>
      <c r="D16" s="94">
        <v>510625255.26631993</v>
      </c>
      <c r="E16" s="94">
        <v>2575049196.2551003</v>
      </c>
      <c r="F16" s="94">
        <v>102454929.6037</v>
      </c>
      <c r="G16" s="94">
        <v>4651378922.4462004</v>
      </c>
      <c r="H16" s="105">
        <v>7839508303.5713205</v>
      </c>
      <c r="U16" s="87">
        <v>0</v>
      </c>
    </row>
    <row r="17" spans="1:21" ht="30" customHeight="1">
      <c r="A17" s="91">
        <v>12</v>
      </c>
      <c r="B17" s="92" t="s">
        <v>98</v>
      </c>
      <c r="C17" s="96">
        <v>18</v>
      </c>
      <c r="D17" s="94">
        <v>2272058503.6511497</v>
      </c>
      <c r="E17" s="94">
        <v>4188706452.9639997</v>
      </c>
      <c r="F17" s="94">
        <v>53540910.913500004</v>
      </c>
      <c r="G17" s="94">
        <v>5322417647.1289997</v>
      </c>
      <c r="H17" s="105">
        <v>11836723514.65765</v>
      </c>
      <c r="U17" s="87">
        <v>0</v>
      </c>
    </row>
    <row r="18" spans="1:21" ht="30" customHeight="1">
      <c r="A18" s="91">
        <v>13</v>
      </c>
      <c r="B18" s="92" t="s">
        <v>99</v>
      </c>
      <c r="C18" s="96">
        <v>16</v>
      </c>
      <c r="D18" s="94">
        <v>-15476440.232579947</v>
      </c>
      <c r="E18" s="94">
        <v>2583387801.6375003</v>
      </c>
      <c r="F18" s="94">
        <v>102397114.8839</v>
      </c>
      <c r="G18" s="94">
        <v>4781742268.9342003</v>
      </c>
      <c r="H18" s="105">
        <v>7452050745.2230206</v>
      </c>
      <c r="U18" s="87">
        <v>0</v>
      </c>
    </row>
    <row r="19" spans="1:21" ht="30" customHeight="1">
      <c r="A19" s="91">
        <v>14</v>
      </c>
      <c r="B19" s="92" t="s">
        <v>100</v>
      </c>
      <c r="C19" s="96">
        <v>17</v>
      </c>
      <c r="D19" s="94">
        <v>933187827.9684701</v>
      </c>
      <c r="E19" s="94">
        <v>2928030334.8139</v>
      </c>
      <c r="F19" s="94">
        <v>115169626.1638</v>
      </c>
      <c r="G19" s="94">
        <v>5015359805.6416998</v>
      </c>
      <c r="H19" s="105">
        <v>8991747594.5878696</v>
      </c>
      <c r="U19" s="87">
        <v>0</v>
      </c>
    </row>
    <row r="20" spans="1:21" ht="30" customHeight="1">
      <c r="A20" s="91">
        <v>15</v>
      </c>
      <c r="B20" s="92" t="s">
        <v>101</v>
      </c>
      <c r="C20" s="96">
        <v>11</v>
      </c>
      <c r="D20" s="94">
        <v>73376525.317460001</v>
      </c>
      <c r="E20" s="94">
        <v>2701793693.0679998</v>
      </c>
      <c r="F20" s="94">
        <v>-2.200007438659668E-3</v>
      </c>
      <c r="G20" s="94">
        <v>4604786744.5840998</v>
      </c>
      <c r="H20" s="105">
        <v>7379956962.9673595</v>
      </c>
      <c r="U20" s="87">
        <v>0</v>
      </c>
    </row>
    <row r="21" spans="1:21" ht="30" customHeight="1">
      <c r="A21" s="91">
        <v>16</v>
      </c>
      <c r="B21" s="92" t="s">
        <v>102</v>
      </c>
      <c r="C21" s="96">
        <v>27</v>
      </c>
      <c r="D21" s="94">
        <v>972268072.58714032</v>
      </c>
      <c r="E21" s="94">
        <v>3913994866.0795999</v>
      </c>
      <c r="F21" s="94">
        <v>59534218.571400002</v>
      </c>
      <c r="G21" s="94">
        <v>5315065931.6918001</v>
      </c>
      <c r="H21" s="105">
        <v>10260863088.929939</v>
      </c>
      <c r="U21" s="87">
        <v>0</v>
      </c>
    </row>
    <row r="22" spans="1:21" ht="30" customHeight="1">
      <c r="A22" s="91">
        <v>17</v>
      </c>
      <c r="B22" s="92" t="s">
        <v>103</v>
      </c>
      <c r="C22" s="96">
        <v>27</v>
      </c>
      <c r="D22" s="94">
        <v>1430208298.8332298</v>
      </c>
      <c r="E22" s="94">
        <v>3212223011.4394002</v>
      </c>
      <c r="F22" s="94">
        <v>128069149.4365</v>
      </c>
      <c r="G22" s="94">
        <v>5740684573.9235001</v>
      </c>
      <c r="H22" s="105">
        <v>10511185033.632629</v>
      </c>
      <c r="U22" s="87">
        <v>0</v>
      </c>
    </row>
    <row r="23" spans="1:21" ht="30" customHeight="1">
      <c r="A23" s="91">
        <v>18</v>
      </c>
      <c r="B23" s="92" t="s">
        <v>104</v>
      </c>
      <c r="C23" s="96">
        <v>23</v>
      </c>
      <c r="D23" s="94">
        <v>-2045482972.7389703</v>
      </c>
      <c r="E23" s="94">
        <v>3801591591.2532001</v>
      </c>
      <c r="F23" s="94">
        <v>4.0999948978424072E-3</v>
      </c>
      <c r="G23" s="94">
        <v>6570316146.8659</v>
      </c>
      <c r="H23" s="105">
        <v>8326424765.3842297</v>
      </c>
      <c r="U23" s="87">
        <v>0</v>
      </c>
    </row>
    <row r="24" spans="1:21" ht="30" customHeight="1">
      <c r="A24" s="91">
        <v>19</v>
      </c>
      <c r="B24" s="92" t="s">
        <v>105</v>
      </c>
      <c r="C24" s="96">
        <v>44</v>
      </c>
      <c r="D24" s="94">
        <v>1284524246.96152</v>
      </c>
      <c r="E24" s="94">
        <v>4622413747.8810997</v>
      </c>
      <c r="F24" s="94">
        <v>181649693.02329999</v>
      </c>
      <c r="G24" s="94">
        <v>8765016126.8803005</v>
      </c>
      <c r="H24" s="105">
        <v>14853603814.74622</v>
      </c>
      <c r="U24" s="87">
        <v>0</v>
      </c>
    </row>
    <row r="25" spans="1:21" ht="30" customHeight="1">
      <c r="A25" s="91">
        <v>20</v>
      </c>
      <c r="B25" s="92" t="s">
        <v>106</v>
      </c>
      <c r="C25" s="96">
        <v>34</v>
      </c>
      <c r="D25" s="94">
        <v>556842538.95884025</v>
      </c>
      <c r="E25" s="94">
        <v>3551280669.9091001</v>
      </c>
      <c r="F25" s="94">
        <v>140773342.35139999</v>
      </c>
      <c r="G25" s="94">
        <v>6287923447.8259001</v>
      </c>
      <c r="H25" s="105">
        <v>10536819999.04524</v>
      </c>
      <c r="U25" s="87">
        <v>0</v>
      </c>
    </row>
    <row r="26" spans="1:21" ht="30" customHeight="1">
      <c r="A26" s="91">
        <v>21</v>
      </c>
      <c r="B26" s="92" t="s">
        <v>107</v>
      </c>
      <c r="C26" s="96">
        <v>21</v>
      </c>
      <c r="D26" s="94">
        <v>1289151503.45752</v>
      </c>
      <c r="E26" s="94">
        <v>3026398524.3045001</v>
      </c>
      <c r="F26" s="94">
        <v>60462501.702600002</v>
      </c>
      <c r="G26" s="94">
        <v>4898644806.6204996</v>
      </c>
      <c r="H26" s="105">
        <v>9274657336.0851212</v>
      </c>
      <c r="U26" s="87">
        <v>0</v>
      </c>
    </row>
    <row r="27" spans="1:21" ht="30" customHeight="1">
      <c r="A27" s="91">
        <v>22</v>
      </c>
      <c r="B27" s="92" t="s">
        <v>108</v>
      </c>
      <c r="C27" s="96">
        <v>21</v>
      </c>
      <c r="D27" s="94">
        <v>-244791887.47605991</v>
      </c>
      <c r="E27" s="94">
        <v>3168310345.6064</v>
      </c>
      <c r="F27" s="94">
        <v>63285986.233499996</v>
      </c>
      <c r="G27" s="94">
        <v>5091371319.5037003</v>
      </c>
      <c r="H27" s="105">
        <v>8078175763.8675404</v>
      </c>
      <c r="U27" s="87">
        <v>0</v>
      </c>
    </row>
    <row r="28" spans="1:21" ht="30" customHeight="1">
      <c r="A28" s="91">
        <v>23</v>
      </c>
      <c r="B28" s="92" t="s">
        <v>109</v>
      </c>
      <c r="C28" s="96">
        <v>16</v>
      </c>
      <c r="D28" s="94">
        <v>312619976.17721987</v>
      </c>
      <c r="E28" s="94">
        <v>2581842504.5247002</v>
      </c>
      <c r="F28" s="94">
        <v>50970294.486249998</v>
      </c>
      <c r="G28" s="94">
        <v>4697414651.6458998</v>
      </c>
      <c r="H28" s="105">
        <v>7642847426.8340702</v>
      </c>
      <c r="U28" s="87">
        <v>0</v>
      </c>
    </row>
    <row r="29" spans="1:21" ht="30" customHeight="1">
      <c r="A29" s="91">
        <v>24</v>
      </c>
      <c r="B29" s="92" t="s">
        <v>110</v>
      </c>
      <c r="C29" s="96">
        <v>20</v>
      </c>
      <c r="D29" s="94">
        <v>-3260243458.9353399</v>
      </c>
      <c r="E29" s="94">
        <v>4415064018.2507</v>
      </c>
      <c r="F29" s="94">
        <v>153414949.90419999</v>
      </c>
      <c r="G29" s="94">
        <v>27416024355.400002</v>
      </c>
      <c r="H29" s="105">
        <v>28724259864.61956</v>
      </c>
      <c r="U29" s="87">
        <v>0</v>
      </c>
    </row>
    <row r="30" spans="1:21" ht="30" customHeight="1">
      <c r="A30" s="91">
        <v>25</v>
      </c>
      <c r="B30" s="92" t="s">
        <v>111</v>
      </c>
      <c r="C30" s="96">
        <v>13</v>
      </c>
      <c r="D30" s="94">
        <v>1169429253.8313699</v>
      </c>
      <c r="E30" s="94">
        <v>2650608084.4486003</v>
      </c>
      <c r="F30" s="94">
        <v>7.9999864101409912E-4</v>
      </c>
      <c r="G30" s="94">
        <v>4298187908.3792</v>
      </c>
      <c r="H30" s="105">
        <v>8118225246.6599703</v>
      </c>
      <c r="U30" s="87">
        <v>0</v>
      </c>
    </row>
    <row r="31" spans="1:21" ht="30" customHeight="1">
      <c r="A31" s="91">
        <v>26</v>
      </c>
      <c r="B31" s="92" t="s">
        <v>112</v>
      </c>
      <c r="C31" s="96">
        <v>25</v>
      </c>
      <c r="D31" s="94">
        <v>387049803.44858015</v>
      </c>
      <c r="E31" s="94">
        <v>3398678563.6620998</v>
      </c>
      <c r="F31" s="94">
        <v>67826101.201350003</v>
      </c>
      <c r="G31" s="94">
        <v>5382024556.2297001</v>
      </c>
      <c r="H31" s="105">
        <v>9235579024.5417309</v>
      </c>
      <c r="U31" s="87">
        <v>0</v>
      </c>
    </row>
    <row r="32" spans="1:21" ht="30" customHeight="1">
      <c r="A32" s="91">
        <v>27</v>
      </c>
      <c r="B32" s="92" t="s">
        <v>113</v>
      </c>
      <c r="C32" s="96">
        <v>20</v>
      </c>
      <c r="D32" s="94">
        <v>-1419571914.4117398</v>
      </c>
      <c r="E32" s="94">
        <v>2757653324.7138996</v>
      </c>
      <c r="F32" s="94">
        <v>106395039.84739999</v>
      </c>
      <c r="G32" s="94">
        <v>5299844139.9661999</v>
      </c>
      <c r="H32" s="105">
        <v>6744320590.1157598</v>
      </c>
      <c r="U32" s="87">
        <v>0</v>
      </c>
    </row>
    <row r="33" spans="1:21" ht="30" customHeight="1">
      <c r="A33" s="91">
        <v>28</v>
      </c>
      <c r="B33" s="92" t="s">
        <v>114</v>
      </c>
      <c r="C33" s="96">
        <v>18</v>
      </c>
      <c r="D33" s="94">
        <v>2365844922.2353401</v>
      </c>
      <c r="E33" s="94">
        <v>4171241085.7005</v>
      </c>
      <c r="F33" s="94">
        <v>53302910.168399997</v>
      </c>
      <c r="G33" s="94">
        <v>5037151282.8316002</v>
      </c>
      <c r="H33" s="105">
        <v>11627540200.935841</v>
      </c>
      <c r="U33" s="87">
        <v>0</v>
      </c>
    </row>
    <row r="34" spans="1:21" ht="30" customHeight="1">
      <c r="A34" s="91">
        <v>29</v>
      </c>
      <c r="B34" s="92" t="s">
        <v>115</v>
      </c>
      <c r="C34" s="96">
        <v>30</v>
      </c>
      <c r="D34" s="94">
        <v>-285637791.55658984</v>
      </c>
      <c r="E34" s="94">
        <v>2668931070.4541001</v>
      </c>
      <c r="F34" s="94">
        <v>104444607.28740001</v>
      </c>
      <c r="G34" s="94">
        <v>5042082568.9710999</v>
      </c>
      <c r="H34" s="105">
        <v>7529820455.1560106</v>
      </c>
      <c r="U34" s="87">
        <v>0</v>
      </c>
    </row>
    <row r="35" spans="1:21" ht="30" customHeight="1">
      <c r="A35" s="91">
        <v>30</v>
      </c>
      <c r="B35" s="92" t="s">
        <v>116</v>
      </c>
      <c r="C35" s="96">
        <v>33</v>
      </c>
      <c r="D35" s="94">
        <v>-628329247.23115015</v>
      </c>
      <c r="E35" s="94">
        <v>3346045625.2828999</v>
      </c>
      <c r="F35" s="94">
        <v>128446345.6781</v>
      </c>
      <c r="G35" s="94">
        <v>8854280334.5426006</v>
      </c>
      <c r="H35" s="105">
        <v>11700443058.272449</v>
      </c>
      <c r="U35" s="87">
        <v>0</v>
      </c>
    </row>
    <row r="36" spans="1:21" ht="30" customHeight="1">
      <c r="A36" s="91">
        <v>31</v>
      </c>
      <c r="B36" s="92" t="s">
        <v>117</v>
      </c>
      <c r="C36" s="96">
        <v>17</v>
      </c>
      <c r="D36" s="94">
        <v>-263490405.11298978</v>
      </c>
      <c r="E36" s="94">
        <v>3011167931.3980999</v>
      </c>
      <c r="F36" s="94">
        <v>59793890.31645</v>
      </c>
      <c r="G36" s="94">
        <v>5006144284.9383001</v>
      </c>
      <c r="H36" s="105">
        <v>7813615701.5398598</v>
      </c>
      <c r="U36" s="87">
        <v>0</v>
      </c>
    </row>
    <row r="37" spans="1:21" ht="30" customHeight="1">
      <c r="A37" s="91">
        <v>32</v>
      </c>
      <c r="B37" s="92" t="s">
        <v>118</v>
      </c>
      <c r="C37" s="96">
        <v>23</v>
      </c>
      <c r="D37" s="94">
        <v>12018009427.973471</v>
      </c>
      <c r="E37" s="94">
        <v>11107766733.5721</v>
      </c>
      <c r="F37" s="94">
        <v>61752940.064850003</v>
      </c>
      <c r="G37" s="94">
        <v>12896481127.309299</v>
      </c>
      <c r="H37" s="105">
        <v>36084010228.919724</v>
      </c>
      <c r="U37" s="87">
        <v>0</v>
      </c>
    </row>
    <row r="38" spans="1:21" ht="30" customHeight="1">
      <c r="A38" s="91">
        <v>33</v>
      </c>
      <c r="B38" s="92" t="s">
        <v>119</v>
      </c>
      <c r="C38" s="96">
        <v>23</v>
      </c>
      <c r="D38" s="94">
        <v>536407160.39969993</v>
      </c>
      <c r="E38" s="94">
        <v>3163831685.2686996</v>
      </c>
      <c r="F38" s="94">
        <v>126211797.293</v>
      </c>
      <c r="G38" s="94">
        <v>5342250744.2638998</v>
      </c>
      <c r="H38" s="105">
        <v>9168701387.2252998</v>
      </c>
      <c r="U38" s="87">
        <v>0</v>
      </c>
    </row>
    <row r="39" spans="1:21" ht="30" customHeight="1">
      <c r="A39" s="91">
        <v>34</v>
      </c>
      <c r="B39" s="92" t="s">
        <v>120</v>
      </c>
      <c r="C39" s="96">
        <v>16</v>
      </c>
      <c r="D39" s="94">
        <v>966753112.04831004</v>
      </c>
      <c r="E39" s="94">
        <v>2759185305.9850998</v>
      </c>
      <c r="F39" s="94">
        <v>-1.6999989748001099E-3</v>
      </c>
      <c r="G39" s="94">
        <v>5516475794.5123997</v>
      </c>
      <c r="H39" s="105">
        <v>9242414212.5441093</v>
      </c>
      <c r="U39" s="87">
        <v>0</v>
      </c>
    </row>
    <row r="40" spans="1:21" ht="30" customHeight="1">
      <c r="A40" s="91">
        <v>35</v>
      </c>
      <c r="B40" s="92" t="s">
        <v>121</v>
      </c>
      <c r="C40" s="96">
        <v>17</v>
      </c>
      <c r="D40" s="94">
        <v>666126045.42771006</v>
      </c>
      <c r="E40" s="94">
        <v>2839470704.7171001</v>
      </c>
      <c r="F40" s="94">
        <v>113719968.98379999</v>
      </c>
      <c r="G40" s="94">
        <v>4572273795.7356997</v>
      </c>
      <c r="H40" s="105">
        <v>8191590514.8643093</v>
      </c>
      <c r="U40" s="87">
        <v>0</v>
      </c>
    </row>
    <row r="41" spans="1:21" ht="30" customHeight="1">
      <c r="A41" s="91">
        <v>36</v>
      </c>
      <c r="B41" s="92" t="s">
        <v>122</v>
      </c>
      <c r="C41" s="96">
        <v>14</v>
      </c>
      <c r="D41" s="94">
        <v>390201355.74021006</v>
      </c>
      <c r="E41" s="94">
        <v>2861932150.9264002</v>
      </c>
      <c r="F41" s="94">
        <v>113962159.31200001</v>
      </c>
      <c r="G41" s="94">
        <v>4934004243.4187002</v>
      </c>
      <c r="H41" s="105">
        <v>8300099909.3973103</v>
      </c>
      <c r="U41" s="87">
        <v>0</v>
      </c>
    </row>
    <row r="42" spans="1:21" ht="30" customHeight="1">
      <c r="A42" s="91">
        <v>37</v>
      </c>
      <c r="B42" s="92" t="s">
        <v>123</v>
      </c>
      <c r="C42" s="96"/>
      <c r="D42" s="94">
        <v>480936228.11150002</v>
      </c>
      <c r="E42" s="94">
        <v>139552569.08000001</v>
      </c>
      <c r="F42" s="94">
        <v>0</v>
      </c>
      <c r="G42" s="94">
        <v>0</v>
      </c>
      <c r="H42" s="105">
        <v>620488797.19150007</v>
      </c>
      <c r="U42" s="87"/>
    </row>
    <row r="43" spans="1:21" ht="30" customHeight="1">
      <c r="A43" s="91"/>
      <c r="B43" s="163" t="s">
        <v>27</v>
      </c>
      <c r="C43" s="163"/>
      <c r="D43" s="97">
        <v>75383448429.431793</v>
      </c>
      <c r="E43" s="94">
        <v>159100983481.86652</v>
      </c>
      <c r="F43" s="97">
        <v>2996581967.1858001</v>
      </c>
      <c r="G43" s="97">
        <v>225560677475.86646</v>
      </c>
      <c r="H43" s="97">
        <v>463041691354.35077</v>
      </c>
    </row>
    <row r="44" spans="1:21">
      <c r="B44" s="98"/>
      <c r="C44" s="80"/>
      <c r="D44" s="102"/>
      <c r="E44" s="103"/>
      <c r="F44" s="99"/>
      <c r="G44" s="99"/>
    </row>
    <row r="45" spans="1:21">
      <c r="B45" s="80"/>
      <c r="C45" s="80"/>
      <c r="D45" s="81"/>
      <c r="E45" s="81"/>
      <c r="F45" s="98"/>
      <c r="G45" s="106"/>
      <c r="H45" s="83"/>
    </row>
    <row r="46" spans="1:21">
      <c r="D46" s="83"/>
      <c r="E46" s="83"/>
      <c r="H46" s="87"/>
    </row>
    <row r="47" spans="1:21">
      <c r="C47" s="100"/>
      <c r="D47" s="28"/>
      <c r="E47" s="28"/>
      <c r="H47" s="83"/>
    </row>
    <row r="48" spans="1:21">
      <c r="C48" s="100"/>
      <c r="D48" s="87"/>
      <c r="E48" s="87"/>
      <c r="H48" s="83"/>
    </row>
    <row r="51" spans="1:1" ht="21">
      <c r="A51" s="101" t="s">
        <v>57</v>
      </c>
    </row>
  </sheetData>
  <mergeCells count="5">
    <mergeCell ref="B43:C43"/>
    <mergeCell ref="A1:H1"/>
    <mergeCell ref="A2:H2"/>
    <mergeCell ref="A3:H3"/>
    <mergeCell ref="A4:H4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5"/>
  <sheetViews>
    <sheetView workbookViewId="0">
      <pane ySplit="9" topLeftCell="A10" activePane="bottomLeft" state="frozen"/>
      <selection pane="bottomLeft" activeCell="A4" sqref="A4:T4"/>
    </sheetView>
  </sheetViews>
  <sheetFormatPr defaultColWidth="8.88671875" defaultRowHeight="13.2"/>
  <cols>
    <col min="1" max="1" width="4.109375" style="17" customWidth="1"/>
    <col min="2" max="2" width="22.44140625" style="17" customWidth="1"/>
    <col min="3" max="3" width="7.44140625" style="17" customWidth="1"/>
    <col min="4" max="4" width="25.5546875" style="17" customWidth="1"/>
    <col min="5" max="5" width="23.6640625" style="17" customWidth="1"/>
    <col min="6" max="6" width="28.33203125" style="17" customWidth="1"/>
    <col min="7" max="7" width="21.33203125" style="17" customWidth="1"/>
    <col min="8" max="8" width="24.44140625" style="17" customWidth="1"/>
    <col min="9" max="9" width="22.6640625" style="17" customWidth="1"/>
    <col min="10" max="12" width="25.5546875" style="17" customWidth="1"/>
    <col min="13" max="18" width="22" style="17" customWidth="1"/>
    <col min="19" max="19" width="28" style="17" customWidth="1"/>
    <col min="20" max="20" width="29.44140625" style="17" customWidth="1"/>
    <col min="21" max="21" width="6.44140625" style="17" customWidth="1"/>
    <col min="22" max="22" width="8.88671875" style="17"/>
    <col min="23" max="23" width="16.33203125" style="17" customWidth="1"/>
    <col min="24" max="24" width="16.88671875" style="17" customWidth="1"/>
    <col min="25" max="25" width="21" style="17" customWidth="1"/>
    <col min="26" max="26" width="8.88671875" style="17"/>
    <col min="27" max="27" width="17.44140625" style="17" customWidth="1"/>
    <col min="28" max="28" width="12.33203125" style="17" customWidth="1"/>
    <col min="29" max="29" width="17.88671875" style="17" customWidth="1"/>
    <col min="30" max="31" width="8.88671875" style="17"/>
    <col min="32" max="32" width="17.88671875" style="17" customWidth="1"/>
    <col min="33" max="33" width="16.33203125" style="17" customWidth="1"/>
    <col min="34" max="34" width="17.88671875" style="17" customWidth="1"/>
    <col min="35" max="16384" width="8.88671875" style="17"/>
  </cols>
  <sheetData>
    <row r="1" spans="1:34" ht="22.8">
      <c r="A1" s="156" t="s">
        <v>62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</row>
    <row r="2" spans="1:34" ht="24.6">
      <c r="A2" s="157" t="s">
        <v>63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spans="1:34" ht="18" customHeight="1">
      <c r="A3" s="158" t="s">
        <v>64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</row>
    <row r="4" spans="1:34" ht="17.399999999999999">
      <c r="A4" s="159" t="s">
        <v>65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</row>
    <row r="5" spans="1:34" ht="20.399999999999999"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34" ht="15.6">
      <c r="A6" s="7">
        <v>1</v>
      </c>
      <c r="B6" s="7">
        <v>2</v>
      </c>
      <c r="C6" s="7">
        <v>3</v>
      </c>
      <c r="D6" s="7">
        <v>4</v>
      </c>
      <c r="E6" s="7">
        <v>5</v>
      </c>
      <c r="F6" s="7" t="s">
        <v>66</v>
      </c>
      <c r="G6" s="7">
        <v>7</v>
      </c>
      <c r="H6" s="7">
        <v>8</v>
      </c>
      <c r="I6" s="7">
        <v>9</v>
      </c>
      <c r="J6" s="7" t="s">
        <v>67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>
        <v>16</v>
      </c>
      <c r="Q6" s="7">
        <v>17</v>
      </c>
      <c r="R6" s="7">
        <v>18</v>
      </c>
      <c r="S6" s="7" t="s">
        <v>68</v>
      </c>
      <c r="T6" s="7" t="s">
        <v>69</v>
      </c>
      <c r="U6" s="91"/>
    </row>
    <row r="7" spans="1:34" ht="12.75" customHeight="1">
      <c r="A7" s="164" t="s">
        <v>21</v>
      </c>
      <c r="B7" s="164" t="s">
        <v>22</v>
      </c>
      <c r="C7" s="164" t="s">
        <v>70</v>
      </c>
      <c r="D7" s="164" t="s">
        <v>71</v>
      </c>
      <c r="E7" s="164" t="s">
        <v>72</v>
      </c>
      <c r="F7" s="164" t="s">
        <v>73</v>
      </c>
      <c r="G7" s="160" t="s">
        <v>74</v>
      </c>
      <c r="H7" s="161"/>
      <c r="I7" s="162"/>
      <c r="J7" s="164" t="s">
        <v>51</v>
      </c>
      <c r="K7" s="166" t="s">
        <v>75</v>
      </c>
      <c r="L7" s="164" t="s">
        <v>25</v>
      </c>
      <c r="M7" s="164" t="s">
        <v>76</v>
      </c>
      <c r="N7" s="164" t="s">
        <v>77</v>
      </c>
      <c r="O7" s="164" t="s">
        <v>78</v>
      </c>
      <c r="P7" s="164" t="s">
        <v>79</v>
      </c>
      <c r="Q7" s="164" t="s">
        <v>80</v>
      </c>
      <c r="R7" s="164" t="s">
        <v>81</v>
      </c>
      <c r="S7" s="164" t="s">
        <v>82</v>
      </c>
      <c r="T7" s="164" t="s">
        <v>83</v>
      </c>
      <c r="U7" s="168" t="s">
        <v>21</v>
      </c>
    </row>
    <row r="8" spans="1:34" ht="50.25" customHeight="1">
      <c r="A8" s="165"/>
      <c r="B8" s="165"/>
      <c r="C8" s="165"/>
      <c r="D8" s="165"/>
      <c r="E8" s="165"/>
      <c r="F8" s="165"/>
      <c r="G8" s="90" t="s">
        <v>84</v>
      </c>
      <c r="H8" s="90" t="s">
        <v>85</v>
      </c>
      <c r="I8" s="90" t="s">
        <v>86</v>
      </c>
      <c r="J8" s="165"/>
      <c r="K8" s="167"/>
      <c r="L8" s="165"/>
      <c r="M8" s="165"/>
      <c r="N8" s="165"/>
      <c r="O8" s="165"/>
      <c r="P8" s="165"/>
      <c r="Q8" s="165"/>
      <c r="R8" s="165"/>
      <c r="S8" s="165"/>
      <c r="T8" s="165"/>
      <c r="U8" s="169"/>
    </row>
    <row r="9" spans="1:34" ht="21" customHeight="1">
      <c r="A9" s="91"/>
      <c r="B9" s="91"/>
      <c r="C9" s="91"/>
      <c r="D9" s="144" t="s">
        <v>28</v>
      </c>
      <c r="E9" s="144" t="s">
        <v>28</v>
      </c>
      <c r="F9" s="144" t="s">
        <v>28</v>
      </c>
      <c r="G9" s="144" t="s">
        <v>28</v>
      </c>
      <c r="H9" s="144" t="s">
        <v>28</v>
      </c>
      <c r="I9" s="144" t="s">
        <v>28</v>
      </c>
      <c r="J9" s="144" t="s">
        <v>28</v>
      </c>
      <c r="K9" s="144" t="s">
        <v>28</v>
      </c>
      <c r="L9" s="144" t="s">
        <v>28</v>
      </c>
      <c r="M9" s="144" t="s">
        <v>28</v>
      </c>
      <c r="N9" s="144" t="s">
        <v>28</v>
      </c>
      <c r="O9" s="144" t="s">
        <v>28</v>
      </c>
      <c r="P9" s="144" t="s">
        <v>28</v>
      </c>
      <c r="Q9" s="144" t="s">
        <v>28</v>
      </c>
      <c r="R9" s="144" t="s">
        <v>28</v>
      </c>
      <c r="S9" s="144" t="s">
        <v>28</v>
      </c>
      <c r="T9" s="144" t="s">
        <v>28</v>
      </c>
      <c r="U9" s="91"/>
    </row>
    <row r="10" spans="1:34" ht="30" customHeight="1">
      <c r="A10" s="91">
        <v>1</v>
      </c>
      <c r="B10" s="92" t="s">
        <v>87</v>
      </c>
      <c r="C10" s="93">
        <v>17</v>
      </c>
      <c r="D10" s="94">
        <v>1366787657.9909699</v>
      </c>
      <c r="E10" s="94">
        <v>738587328.43040001</v>
      </c>
      <c r="F10" s="95">
        <f>D10+E10</f>
        <v>2105374986.42137</v>
      </c>
      <c r="G10" s="94">
        <v>303193201.19</v>
      </c>
      <c r="H10" s="94">
        <v>0</v>
      </c>
      <c r="I10" s="94">
        <f>520508571.1-H10-G10</f>
        <v>217315369.91</v>
      </c>
      <c r="J10" s="94">
        <f>F10-G10-H10-I10</f>
        <v>1584866415.3213699</v>
      </c>
      <c r="K10" s="94">
        <v>3063551437.4986</v>
      </c>
      <c r="L10" s="94">
        <v>228449649.22350001</v>
      </c>
      <c r="M10" s="94">
        <v>107235297.1265</v>
      </c>
      <c r="N10" s="94">
        <f>M10/2</f>
        <v>53617648.563249998</v>
      </c>
      <c r="O10" s="94">
        <f>M10-N10</f>
        <v>53617648.563249998</v>
      </c>
      <c r="P10" s="94">
        <v>4764726303.9618998</v>
      </c>
      <c r="Q10" s="94">
        <v>0</v>
      </c>
      <c r="R10" s="94">
        <f>P10-Q10</f>
        <v>4764726303.9618998</v>
      </c>
      <c r="S10" s="104">
        <f t="shared" ref="S10:S46" si="0">F10+K10+L10+M10+P10</f>
        <v>10269337674.231899</v>
      </c>
      <c r="T10" s="105">
        <f>J10+K10+L10+O10+R10</f>
        <v>9695211454.5686092</v>
      </c>
      <c r="U10" s="91">
        <v>1</v>
      </c>
      <c r="AH10" s="87">
        <v>0</v>
      </c>
    </row>
    <row r="11" spans="1:34" ht="30" customHeight="1">
      <c r="A11" s="91">
        <v>2</v>
      </c>
      <c r="B11" s="92" t="s">
        <v>88</v>
      </c>
      <c r="C11" s="96">
        <v>21</v>
      </c>
      <c r="D11" s="94">
        <v>1454027026.5711601</v>
      </c>
      <c r="E11" s="94">
        <v>0</v>
      </c>
      <c r="F11" s="95">
        <f t="shared" ref="F11:F46" si="1">D11+E11</f>
        <v>1454027026.5711601</v>
      </c>
      <c r="G11" s="94">
        <v>577884966.25</v>
      </c>
      <c r="H11" s="94">
        <v>0</v>
      </c>
      <c r="I11" s="94">
        <f>910518956.58-H11-G11</f>
        <v>332633990.32999998</v>
      </c>
      <c r="J11" s="94">
        <f t="shared" ref="J11:J46" si="2">F11-G11-H11-I11</f>
        <v>543508069.99116004</v>
      </c>
      <c r="K11" s="94">
        <v>2665525469.5165</v>
      </c>
      <c r="L11" s="94">
        <v>204865670.4443</v>
      </c>
      <c r="M11" s="94">
        <v>114079915.2762</v>
      </c>
      <c r="N11" s="94">
        <v>0</v>
      </c>
      <c r="O11" s="94">
        <f t="shared" ref="O11:O45" si="3">M11-N11</f>
        <v>114079915.2762</v>
      </c>
      <c r="P11" s="94">
        <v>5056645698.1647997</v>
      </c>
      <c r="Q11" s="94">
        <v>0</v>
      </c>
      <c r="R11" s="94">
        <f t="shared" ref="R11:R46" si="4">P11-Q11</f>
        <v>5056645698.1647997</v>
      </c>
      <c r="S11" s="104">
        <f t="shared" si="0"/>
        <v>9495143779.9729595</v>
      </c>
      <c r="T11" s="105">
        <f t="shared" ref="T11:T46" si="5">J11+K11+L11+O11+R11</f>
        <v>8584624823.3929596</v>
      </c>
      <c r="U11" s="91">
        <v>2</v>
      </c>
      <c r="AH11" s="87">
        <v>0</v>
      </c>
    </row>
    <row r="12" spans="1:34" ht="30" customHeight="1">
      <c r="A12" s="91">
        <v>3</v>
      </c>
      <c r="B12" s="92" t="s">
        <v>89</v>
      </c>
      <c r="C12" s="96">
        <v>31</v>
      </c>
      <c r="D12" s="94">
        <v>1467539185.45856</v>
      </c>
      <c r="E12" s="94">
        <v>14569787678.305</v>
      </c>
      <c r="F12" s="95">
        <f t="shared" si="1"/>
        <v>16037326863.763599</v>
      </c>
      <c r="G12" s="94">
        <v>293800264.88999999</v>
      </c>
      <c r="H12" s="94">
        <v>0</v>
      </c>
      <c r="I12" s="94">
        <f>1689372873.87-H12-G12</f>
        <v>1395572608.98</v>
      </c>
      <c r="J12" s="94">
        <f t="shared" si="2"/>
        <v>14347953989.8936</v>
      </c>
      <c r="K12" s="94">
        <v>12874922358.0805</v>
      </c>
      <c r="L12" s="94">
        <v>225753923.0395</v>
      </c>
      <c r="M12" s="94">
        <v>115140050.9637</v>
      </c>
      <c r="N12" s="94">
        <f>M12/2</f>
        <v>57570025.481849998</v>
      </c>
      <c r="O12" s="94">
        <f t="shared" si="3"/>
        <v>57570025.481849998</v>
      </c>
      <c r="P12" s="94">
        <v>5806063395.6894999</v>
      </c>
      <c r="Q12" s="94">
        <v>0</v>
      </c>
      <c r="R12" s="94">
        <f t="shared" si="4"/>
        <v>5806063395.6894999</v>
      </c>
      <c r="S12" s="104">
        <f t="shared" si="0"/>
        <v>35059206591.536797</v>
      </c>
      <c r="T12" s="105">
        <f t="shared" si="5"/>
        <v>33312263692.184898</v>
      </c>
      <c r="U12" s="91">
        <v>3</v>
      </c>
      <c r="AH12" s="87">
        <v>0</v>
      </c>
    </row>
    <row r="13" spans="1:34" ht="30" customHeight="1">
      <c r="A13" s="91">
        <v>4</v>
      </c>
      <c r="B13" s="92" t="s">
        <v>90</v>
      </c>
      <c r="C13" s="96">
        <v>21</v>
      </c>
      <c r="D13" s="94">
        <v>1451303078.11796</v>
      </c>
      <c r="E13" s="94">
        <v>924599985.64649999</v>
      </c>
      <c r="F13" s="95">
        <f t="shared" si="1"/>
        <v>2375903063.7644601</v>
      </c>
      <c r="G13" s="94">
        <v>347616373.43000001</v>
      </c>
      <c r="H13" s="94">
        <v>0</v>
      </c>
      <c r="I13" s="94">
        <f>386157355.55-H13-G13</f>
        <v>38540982.119999997</v>
      </c>
      <c r="J13" s="94">
        <f t="shared" si="2"/>
        <v>1989745708.2144599</v>
      </c>
      <c r="K13" s="94">
        <v>3358533055.5184999</v>
      </c>
      <c r="L13" s="94">
        <v>295540338.24940002</v>
      </c>
      <c r="M13" s="94">
        <v>113866199.98549999</v>
      </c>
      <c r="N13" s="94">
        <v>0</v>
      </c>
      <c r="O13" s="94">
        <f t="shared" si="3"/>
        <v>113866199.98549999</v>
      </c>
      <c r="P13" s="94">
        <v>5976075415.5235004</v>
      </c>
      <c r="Q13" s="94">
        <v>0</v>
      </c>
      <c r="R13" s="94">
        <f t="shared" si="4"/>
        <v>5976075415.5235004</v>
      </c>
      <c r="S13" s="104">
        <f t="shared" si="0"/>
        <v>12119918073.041401</v>
      </c>
      <c r="T13" s="105">
        <f t="shared" si="5"/>
        <v>11733760717.4914</v>
      </c>
      <c r="U13" s="91">
        <v>4</v>
      </c>
      <c r="AH13" s="87">
        <v>0</v>
      </c>
    </row>
    <row r="14" spans="1:34" ht="30" customHeight="1">
      <c r="A14" s="91">
        <v>5</v>
      </c>
      <c r="B14" s="92" t="s">
        <v>91</v>
      </c>
      <c r="C14" s="96">
        <v>20</v>
      </c>
      <c r="D14" s="94">
        <v>1745966227.3328199</v>
      </c>
      <c r="E14" s="94">
        <v>0</v>
      </c>
      <c r="F14" s="95">
        <f t="shared" si="1"/>
        <v>1745966227.3328199</v>
      </c>
      <c r="G14" s="94">
        <v>985211388.38</v>
      </c>
      <c r="H14" s="94">
        <v>958822872.39999998</v>
      </c>
      <c r="I14" s="94">
        <f>3177288018.38-H14-G14</f>
        <v>1233253757.5999999</v>
      </c>
      <c r="J14" s="94">
        <f t="shared" si="2"/>
        <v>-1431321791.0471799</v>
      </c>
      <c r="K14" s="94">
        <v>3200709039.6698999</v>
      </c>
      <c r="L14" s="94">
        <v>230553080.8784</v>
      </c>
      <c r="M14" s="94">
        <v>136984853.5478</v>
      </c>
      <c r="N14" s="94">
        <v>0</v>
      </c>
      <c r="O14" s="94">
        <f t="shared" si="3"/>
        <v>136984853.5478</v>
      </c>
      <c r="P14" s="94">
        <v>5633655974.6589003</v>
      </c>
      <c r="Q14" s="94">
        <v>0</v>
      </c>
      <c r="R14" s="94">
        <f t="shared" si="4"/>
        <v>5633655974.6589003</v>
      </c>
      <c r="S14" s="104">
        <f t="shared" si="0"/>
        <v>10947869176.087799</v>
      </c>
      <c r="T14" s="105">
        <f t="shared" si="5"/>
        <v>7770581157.7078199</v>
      </c>
      <c r="U14" s="91">
        <v>5</v>
      </c>
      <c r="AH14" s="87">
        <v>0</v>
      </c>
    </row>
    <row r="15" spans="1:34" ht="30" customHeight="1">
      <c r="A15" s="91">
        <v>6</v>
      </c>
      <c r="B15" s="92" t="s">
        <v>92</v>
      </c>
      <c r="C15" s="96">
        <v>8</v>
      </c>
      <c r="D15" s="94">
        <v>1291518748.3247099</v>
      </c>
      <c r="E15" s="94">
        <v>13479265902.916201</v>
      </c>
      <c r="F15" s="95">
        <f t="shared" si="1"/>
        <v>14770784651.2409</v>
      </c>
      <c r="G15" s="94">
        <v>216917726.78999999</v>
      </c>
      <c r="H15" s="94">
        <v>0</v>
      </c>
      <c r="I15" s="94">
        <f>1313142590.83-H15-G15</f>
        <v>1096224864.04</v>
      </c>
      <c r="J15" s="94">
        <f t="shared" si="2"/>
        <v>13457642060.4109</v>
      </c>
      <c r="K15" s="94">
        <v>10816514918.3162</v>
      </c>
      <c r="L15" s="94">
        <v>171025073.31779999</v>
      </c>
      <c r="M15" s="94">
        <v>101329856.1128</v>
      </c>
      <c r="N15" s="94">
        <f t="shared" ref="N15:N21" si="6">M15/2</f>
        <v>50664928.056400001</v>
      </c>
      <c r="O15" s="94">
        <f t="shared" si="3"/>
        <v>50664928.056400001</v>
      </c>
      <c r="P15" s="94">
        <v>5198436761.9570999</v>
      </c>
      <c r="Q15" s="94">
        <v>0</v>
      </c>
      <c r="R15" s="94">
        <f t="shared" si="4"/>
        <v>5198436761.9570999</v>
      </c>
      <c r="S15" s="104">
        <f t="shared" si="0"/>
        <v>31058091260.944801</v>
      </c>
      <c r="T15" s="105">
        <f t="shared" si="5"/>
        <v>29694283742.058399</v>
      </c>
      <c r="U15" s="91">
        <v>6</v>
      </c>
      <c r="AH15" s="87">
        <v>0</v>
      </c>
    </row>
    <row r="16" spans="1:34" ht="30" customHeight="1">
      <c r="A16" s="91">
        <v>7</v>
      </c>
      <c r="B16" s="92" t="s">
        <v>93</v>
      </c>
      <c r="C16" s="96">
        <v>23</v>
      </c>
      <c r="D16" s="94">
        <v>1636956204.42221</v>
      </c>
      <c r="E16" s="94">
        <v>0</v>
      </c>
      <c r="F16" s="95">
        <f t="shared" si="1"/>
        <v>1636956204.42221</v>
      </c>
      <c r="G16" s="94">
        <v>138858826.68000001</v>
      </c>
      <c r="H16" s="94">
        <v>0</v>
      </c>
      <c r="I16" s="94">
        <f>328213331.85-H16-G16</f>
        <v>189354505.16999999</v>
      </c>
      <c r="J16" s="94">
        <f t="shared" si="2"/>
        <v>1308742872.5722101</v>
      </c>
      <c r="K16" s="94">
        <v>3000871631.4370999</v>
      </c>
      <c r="L16" s="94">
        <v>228372956.15700001</v>
      </c>
      <c r="M16" s="94">
        <v>128432155.45460001</v>
      </c>
      <c r="N16" s="94">
        <f t="shared" si="6"/>
        <v>64216077.727300003</v>
      </c>
      <c r="O16" s="94">
        <f t="shared" si="3"/>
        <v>64216077.727300003</v>
      </c>
      <c r="P16" s="94">
        <v>5612253066.2992001</v>
      </c>
      <c r="Q16" s="94">
        <v>0</v>
      </c>
      <c r="R16" s="94">
        <f t="shared" si="4"/>
        <v>5612253066.2992001</v>
      </c>
      <c r="S16" s="104">
        <f t="shared" si="0"/>
        <v>10606886013.7701</v>
      </c>
      <c r="T16" s="105">
        <f t="shared" si="5"/>
        <v>10214456604.192801</v>
      </c>
      <c r="U16" s="91">
        <v>7</v>
      </c>
      <c r="AH16" s="87">
        <v>0</v>
      </c>
    </row>
    <row r="17" spans="1:34" ht="30" customHeight="1">
      <c r="A17" s="91">
        <v>8</v>
      </c>
      <c r="B17" s="92" t="s">
        <v>94</v>
      </c>
      <c r="C17" s="96">
        <v>27</v>
      </c>
      <c r="D17" s="94">
        <v>1813512875.7328401</v>
      </c>
      <c r="E17" s="94">
        <v>0</v>
      </c>
      <c r="F17" s="95">
        <f t="shared" si="1"/>
        <v>1813512875.7328401</v>
      </c>
      <c r="G17" s="94">
        <v>107482517.42</v>
      </c>
      <c r="H17" s="94">
        <v>0</v>
      </c>
      <c r="I17" s="94">
        <f>215762865.92-H17-G17</f>
        <v>108280348.5</v>
      </c>
      <c r="J17" s="94">
        <f t="shared" si="2"/>
        <v>1597750009.81284</v>
      </c>
      <c r="K17" s="94">
        <v>3324535700.6631999</v>
      </c>
      <c r="L17" s="94">
        <v>228185717.919</v>
      </c>
      <c r="M17" s="94">
        <v>142284422.11559999</v>
      </c>
      <c r="N17" s="94">
        <v>0</v>
      </c>
      <c r="O17" s="94">
        <f t="shared" si="3"/>
        <v>142284422.11559999</v>
      </c>
      <c r="P17" s="94">
        <v>5814930697.0523005</v>
      </c>
      <c r="Q17" s="94">
        <v>0</v>
      </c>
      <c r="R17" s="94">
        <f t="shared" si="4"/>
        <v>5814930697.0523005</v>
      </c>
      <c r="S17" s="104">
        <f t="shared" si="0"/>
        <v>11323449413.482901</v>
      </c>
      <c r="T17" s="105">
        <f t="shared" si="5"/>
        <v>11107686547.562901</v>
      </c>
      <c r="U17" s="91">
        <v>8</v>
      </c>
      <c r="AH17" s="87">
        <v>0</v>
      </c>
    </row>
    <row r="18" spans="1:34" ht="30" customHeight="1">
      <c r="A18" s="91">
        <v>9</v>
      </c>
      <c r="B18" s="92" t="s">
        <v>95</v>
      </c>
      <c r="C18" s="96">
        <v>18</v>
      </c>
      <c r="D18" s="94">
        <v>1467789461.59781</v>
      </c>
      <c r="E18" s="94">
        <v>0</v>
      </c>
      <c r="F18" s="95">
        <f t="shared" si="1"/>
        <v>1467789461.59781</v>
      </c>
      <c r="G18" s="94">
        <v>1271173815.95</v>
      </c>
      <c r="H18" s="94">
        <v>541305066.39999998</v>
      </c>
      <c r="I18" s="94">
        <f>2257467925.64-H18-G18</f>
        <v>444989043.29000002</v>
      </c>
      <c r="J18" s="94">
        <f t="shared" si="2"/>
        <v>-789678464.04219306</v>
      </c>
      <c r="K18" s="94">
        <v>2690754794.9828</v>
      </c>
      <c r="L18" s="94">
        <v>203513948.61039999</v>
      </c>
      <c r="M18" s="94">
        <v>115159687.10529999</v>
      </c>
      <c r="N18" s="94">
        <f t="shared" si="6"/>
        <v>57579843.552649997</v>
      </c>
      <c r="O18" s="94">
        <f t="shared" si="3"/>
        <v>57579843.552649997</v>
      </c>
      <c r="P18" s="94">
        <v>4763382222.3789997</v>
      </c>
      <c r="Q18" s="94">
        <v>0</v>
      </c>
      <c r="R18" s="94">
        <f t="shared" si="4"/>
        <v>4763382222.3789997</v>
      </c>
      <c r="S18" s="104">
        <f t="shared" si="0"/>
        <v>9240600114.6753101</v>
      </c>
      <c r="T18" s="105">
        <f t="shared" si="5"/>
        <v>6925552345.4826603</v>
      </c>
      <c r="U18" s="91">
        <v>9</v>
      </c>
      <c r="AH18" s="87">
        <v>0</v>
      </c>
    </row>
    <row r="19" spans="1:34" ht="30" customHeight="1">
      <c r="A19" s="91">
        <v>10</v>
      </c>
      <c r="B19" s="92" t="s">
        <v>96</v>
      </c>
      <c r="C19" s="96">
        <v>25</v>
      </c>
      <c r="D19" s="94">
        <v>1482057798.07794</v>
      </c>
      <c r="E19" s="94">
        <v>23400464417.987099</v>
      </c>
      <c r="F19" s="95">
        <f t="shared" si="1"/>
        <v>24882522216.064999</v>
      </c>
      <c r="G19" s="94">
        <v>180550545.78999999</v>
      </c>
      <c r="H19" s="94">
        <v>0</v>
      </c>
      <c r="I19" s="94">
        <f>2560878598.46-H19-G19</f>
        <v>2380328052.6700001</v>
      </c>
      <c r="J19" s="94">
        <f t="shared" si="2"/>
        <v>22321643617.605</v>
      </c>
      <c r="K19" s="94">
        <v>19646022320.209301</v>
      </c>
      <c r="L19" s="94">
        <v>296630804.93779999</v>
      </c>
      <c r="M19" s="94">
        <v>116279150.9029</v>
      </c>
      <c r="N19" s="94">
        <f t="shared" si="6"/>
        <v>58139575.451449998</v>
      </c>
      <c r="O19" s="94">
        <f t="shared" si="3"/>
        <v>58139575.451449998</v>
      </c>
      <c r="P19" s="94">
        <v>5595160409.9889002</v>
      </c>
      <c r="Q19" s="94">
        <v>0</v>
      </c>
      <c r="R19" s="94">
        <f t="shared" si="4"/>
        <v>5595160409.9889002</v>
      </c>
      <c r="S19" s="104">
        <f t="shared" si="0"/>
        <v>50536614902.103897</v>
      </c>
      <c r="T19" s="105">
        <f t="shared" si="5"/>
        <v>47917596728.192497</v>
      </c>
      <c r="U19" s="91">
        <v>10</v>
      </c>
      <c r="AH19" s="87">
        <v>0</v>
      </c>
    </row>
    <row r="20" spans="1:34" ht="30" customHeight="1">
      <c r="A20" s="91">
        <v>11</v>
      </c>
      <c r="B20" s="92" t="s">
        <v>97</v>
      </c>
      <c r="C20" s="96">
        <v>13</v>
      </c>
      <c r="D20" s="94">
        <v>1305858584.20632</v>
      </c>
      <c r="E20" s="94">
        <v>0</v>
      </c>
      <c r="F20" s="95">
        <f t="shared" si="1"/>
        <v>1305858584.20632</v>
      </c>
      <c r="G20" s="94">
        <v>391322556.68000001</v>
      </c>
      <c r="H20" s="94">
        <v>0</v>
      </c>
      <c r="I20" s="94">
        <f>795233328.94-H20-G20</f>
        <v>403910772.25999999</v>
      </c>
      <c r="J20" s="94">
        <f t="shared" si="2"/>
        <v>510625255.26631701</v>
      </c>
      <c r="K20" s="94">
        <v>2393902762.5928001</v>
      </c>
      <c r="L20" s="94">
        <v>181146433.66229999</v>
      </c>
      <c r="M20" s="94">
        <v>102454929.6037</v>
      </c>
      <c r="N20" s="94">
        <v>0</v>
      </c>
      <c r="O20" s="94">
        <f t="shared" si="3"/>
        <v>102454929.6037</v>
      </c>
      <c r="P20" s="94">
        <v>4651378922.4462004</v>
      </c>
      <c r="Q20" s="94">
        <v>0</v>
      </c>
      <c r="R20" s="94">
        <f t="shared" si="4"/>
        <v>4651378922.4462004</v>
      </c>
      <c r="S20" s="104">
        <f t="shared" si="0"/>
        <v>8634741632.5113201</v>
      </c>
      <c r="T20" s="105">
        <f t="shared" si="5"/>
        <v>7839508303.5713196</v>
      </c>
      <c r="U20" s="91">
        <v>11</v>
      </c>
      <c r="AH20" s="87">
        <v>0</v>
      </c>
    </row>
    <row r="21" spans="1:34" ht="30" customHeight="1">
      <c r="A21" s="91">
        <v>12</v>
      </c>
      <c r="B21" s="92" t="s">
        <v>98</v>
      </c>
      <c r="C21" s="96">
        <v>18</v>
      </c>
      <c r="D21" s="94">
        <v>1364831509.68115</v>
      </c>
      <c r="E21" s="94">
        <v>2555701638.1599998</v>
      </c>
      <c r="F21" s="95">
        <f t="shared" si="1"/>
        <v>3920533147.8411498</v>
      </c>
      <c r="G21" s="94">
        <v>980208514.03999996</v>
      </c>
      <c r="H21" s="94">
        <v>510923032.41000003</v>
      </c>
      <c r="I21" s="94">
        <f>1648474644.19-H21-G21</f>
        <v>157343097.74000001</v>
      </c>
      <c r="J21" s="94">
        <f t="shared" si="2"/>
        <v>2272058503.6511502</v>
      </c>
      <c r="K21" s="94">
        <v>3920809530.7672</v>
      </c>
      <c r="L21" s="94">
        <v>267896922.19679999</v>
      </c>
      <c r="M21" s="94">
        <v>107081821.82700001</v>
      </c>
      <c r="N21" s="94">
        <f t="shared" si="6"/>
        <v>53540910.913500004</v>
      </c>
      <c r="O21" s="94">
        <f t="shared" si="3"/>
        <v>53540910.913500004</v>
      </c>
      <c r="P21" s="94">
        <v>5322417647.1289997</v>
      </c>
      <c r="Q21" s="94">
        <v>0</v>
      </c>
      <c r="R21" s="94">
        <f t="shared" si="4"/>
        <v>5322417647.1289997</v>
      </c>
      <c r="S21" s="104">
        <f t="shared" si="0"/>
        <v>13538739069.7612</v>
      </c>
      <c r="T21" s="105">
        <f t="shared" si="5"/>
        <v>11836723514.6577</v>
      </c>
      <c r="U21" s="91">
        <v>12</v>
      </c>
      <c r="AH21" s="87">
        <v>0</v>
      </c>
    </row>
    <row r="22" spans="1:34" ht="30" customHeight="1">
      <c r="A22" s="91">
        <v>13</v>
      </c>
      <c r="B22" s="92" t="s">
        <v>99</v>
      </c>
      <c r="C22" s="96">
        <v>16</v>
      </c>
      <c r="D22" s="94">
        <v>1305121695.81742</v>
      </c>
      <c r="E22" s="94">
        <v>0</v>
      </c>
      <c r="F22" s="95">
        <f t="shared" si="1"/>
        <v>1305121695.81742</v>
      </c>
      <c r="G22" s="94">
        <v>503155133.39999998</v>
      </c>
      <c r="H22" s="94">
        <v>345000000</v>
      </c>
      <c r="I22" s="94">
        <f>1320598136.05-H22-G22</f>
        <v>472443002.64999998</v>
      </c>
      <c r="J22" s="94">
        <f t="shared" si="2"/>
        <v>-15476440.232582301</v>
      </c>
      <c r="K22" s="94">
        <v>2392551897.2126002</v>
      </c>
      <c r="L22" s="94">
        <v>190835904.4249</v>
      </c>
      <c r="M22" s="94">
        <v>102397114.8839</v>
      </c>
      <c r="N22" s="94">
        <v>0</v>
      </c>
      <c r="O22" s="94">
        <f t="shared" si="3"/>
        <v>102397114.8839</v>
      </c>
      <c r="P22" s="94">
        <v>4781742268.9342003</v>
      </c>
      <c r="Q22" s="94">
        <v>0</v>
      </c>
      <c r="R22" s="94">
        <f t="shared" si="4"/>
        <v>4781742268.9342003</v>
      </c>
      <c r="S22" s="104">
        <f t="shared" si="0"/>
        <v>8772648881.2730198</v>
      </c>
      <c r="T22" s="105">
        <f t="shared" si="5"/>
        <v>7452050745.2230196</v>
      </c>
      <c r="U22" s="91">
        <v>13</v>
      </c>
      <c r="AH22" s="87">
        <v>0</v>
      </c>
    </row>
    <row r="23" spans="1:34" ht="30" customHeight="1">
      <c r="A23" s="91">
        <v>14</v>
      </c>
      <c r="B23" s="92" t="s">
        <v>100</v>
      </c>
      <c r="C23" s="96">
        <v>17</v>
      </c>
      <c r="D23" s="94">
        <v>1467916141.7384701</v>
      </c>
      <c r="E23" s="94">
        <v>0</v>
      </c>
      <c r="F23" s="95">
        <f t="shared" si="1"/>
        <v>1467916141.7384701</v>
      </c>
      <c r="G23" s="94">
        <v>456084001.43000001</v>
      </c>
      <c r="H23" s="94">
        <v>0</v>
      </c>
      <c r="I23" s="94">
        <f>534728313.77-H23-G23</f>
        <v>78644312.340000004</v>
      </c>
      <c r="J23" s="94">
        <f t="shared" si="2"/>
        <v>933187827.96847296</v>
      </c>
      <c r="K23" s="94">
        <v>2690987025.2897</v>
      </c>
      <c r="L23" s="94">
        <v>237043309.52419999</v>
      </c>
      <c r="M23" s="94">
        <v>115169626.1638</v>
      </c>
      <c r="N23" s="94">
        <v>0</v>
      </c>
      <c r="O23" s="94">
        <f t="shared" si="3"/>
        <v>115169626.1638</v>
      </c>
      <c r="P23" s="94">
        <v>5015359805.6416998</v>
      </c>
      <c r="Q23" s="94">
        <v>0</v>
      </c>
      <c r="R23" s="94">
        <f t="shared" si="4"/>
        <v>5015359805.6416998</v>
      </c>
      <c r="S23" s="104">
        <f t="shared" si="0"/>
        <v>9526475908.3578701</v>
      </c>
      <c r="T23" s="105">
        <f t="shared" si="5"/>
        <v>8991747594.5878696</v>
      </c>
      <c r="U23" s="91">
        <v>14</v>
      </c>
      <c r="AH23" s="87">
        <v>0</v>
      </c>
    </row>
    <row r="24" spans="1:34" ht="30" customHeight="1">
      <c r="A24" s="91">
        <v>15</v>
      </c>
      <c r="B24" s="92" t="s">
        <v>101</v>
      </c>
      <c r="C24" s="96">
        <v>11</v>
      </c>
      <c r="D24" s="94">
        <v>1374864681.91746</v>
      </c>
      <c r="E24" s="94">
        <v>0</v>
      </c>
      <c r="F24" s="95">
        <f t="shared" si="1"/>
        <v>1374864681.91746</v>
      </c>
      <c r="G24" s="94">
        <v>320142025.44</v>
      </c>
      <c r="H24" s="94">
        <v>638494476.51999998</v>
      </c>
      <c r="I24" s="94">
        <f>1301488156.6-H24-G24</f>
        <v>342851654.63999999</v>
      </c>
      <c r="J24" s="94">
        <f t="shared" si="2"/>
        <v>73376525.317455202</v>
      </c>
      <c r="K24" s="94">
        <v>2520404889.1991</v>
      </c>
      <c r="L24" s="94">
        <v>181388803.8689</v>
      </c>
      <c r="M24" s="94">
        <v>107869003.5078</v>
      </c>
      <c r="N24" s="94">
        <v>107869003.51000001</v>
      </c>
      <c r="O24" s="94">
        <f t="shared" si="3"/>
        <v>-2.1999925374984698E-3</v>
      </c>
      <c r="P24" s="94">
        <v>4604786744.5840998</v>
      </c>
      <c r="Q24" s="94">
        <v>0</v>
      </c>
      <c r="R24" s="94">
        <f t="shared" si="4"/>
        <v>4604786744.5840998</v>
      </c>
      <c r="S24" s="104">
        <f t="shared" si="0"/>
        <v>8789314123.0773506</v>
      </c>
      <c r="T24" s="105">
        <f t="shared" si="5"/>
        <v>7379956962.96735</v>
      </c>
      <c r="U24" s="91">
        <v>15</v>
      </c>
      <c r="AH24" s="87">
        <v>0</v>
      </c>
    </row>
    <row r="25" spans="1:34" ht="30" customHeight="1">
      <c r="A25" s="91">
        <v>16</v>
      </c>
      <c r="B25" s="92" t="s">
        <v>102</v>
      </c>
      <c r="C25" s="96">
        <v>27</v>
      </c>
      <c r="D25" s="94">
        <v>1517609170.7098401</v>
      </c>
      <c r="E25" s="94">
        <v>1183800715.8073001</v>
      </c>
      <c r="F25" s="95">
        <f t="shared" si="1"/>
        <v>2701409886.5171399</v>
      </c>
      <c r="G25" s="94">
        <v>267698102.90000001</v>
      </c>
      <c r="H25" s="94">
        <v>0</v>
      </c>
      <c r="I25" s="94">
        <f>1729141813.93-H25-G25</f>
        <v>1461443711.03</v>
      </c>
      <c r="J25" s="94">
        <f t="shared" si="2"/>
        <v>972268072.58713603</v>
      </c>
      <c r="K25" s="94">
        <v>3666679585.2992001</v>
      </c>
      <c r="L25" s="94">
        <v>247315280.78040001</v>
      </c>
      <c r="M25" s="94">
        <v>119068437.1428</v>
      </c>
      <c r="N25" s="94">
        <f t="shared" ref="N25" si="7">M25/2</f>
        <v>59534218.571400002</v>
      </c>
      <c r="O25" s="94">
        <f t="shared" si="3"/>
        <v>59534218.571400002</v>
      </c>
      <c r="P25" s="94">
        <v>5315065931.6918001</v>
      </c>
      <c r="Q25" s="94">
        <v>0</v>
      </c>
      <c r="R25" s="94">
        <f t="shared" si="4"/>
        <v>5315065931.6918001</v>
      </c>
      <c r="S25" s="104">
        <f t="shared" si="0"/>
        <v>12049539121.431299</v>
      </c>
      <c r="T25" s="105">
        <f t="shared" si="5"/>
        <v>10260863088.929899</v>
      </c>
      <c r="U25" s="91">
        <v>16</v>
      </c>
      <c r="AH25" s="87">
        <v>0</v>
      </c>
    </row>
    <row r="26" spans="1:34" ht="30" customHeight="1">
      <c r="A26" s="91">
        <v>17</v>
      </c>
      <c r="B26" s="92" t="s">
        <v>103</v>
      </c>
      <c r="C26" s="96">
        <v>27</v>
      </c>
      <c r="D26" s="94">
        <v>1632329442.9132299</v>
      </c>
      <c r="E26" s="94">
        <v>0</v>
      </c>
      <c r="F26" s="95">
        <f t="shared" si="1"/>
        <v>1632329442.9132299</v>
      </c>
      <c r="G26" s="94">
        <v>128870127.70999999</v>
      </c>
      <c r="H26" s="94">
        <v>0</v>
      </c>
      <c r="I26" s="94">
        <f>202121144.08-H26-G26</f>
        <v>73251016.370000005</v>
      </c>
      <c r="J26" s="94">
        <f t="shared" si="2"/>
        <v>1430208298.83323</v>
      </c>
      <c r="K26" s="94">
        <v>2992389842.2919002</v>
      </c>
      <c r="L26" s="94">
        <v>219833169.14750001</v>
      </c>
      <c r="M26" s="94">
        <v>128069149.4365</v>
      </c>
      <c r="N26" s="94">
        <v>0</v>
      </c>
      <c r="O26" s="94">
        <f t="shared" si="3"/>
        <v>128069149.4365</v>
      </c>
      <c r="P26" s="94">
        <v>5740684573.9235001</v>
      </c>
      <c r="Q26" s="94">
        <v>0</v>
      </c>
      <c r="R26" s="94">
        <f t="shared" si="4"/>
        <v>5740684573.9235001</v>
      </c>
      <c r="S26" s="104">
        <f t="shared" si="0"/>
        <v>10713306177.712601</v>
      </c>
      <c r="T26" s="105">
        <f t="shared" si="5"/>
        <v>10511185033.632601</v>
      </c>
      <c r="U26" s="91">
        <v>17</v>
      </c>
      <c r="AH26" s="87">
        <v>0</v>
      </c>
    </row>
    <row r="27" spans="1:34" ht="30" customHeight="1">
      <c r="A27" s="91">
        <v>18</v>
      </c>
      <c r="B27" s="92" t="s">
        <v>104</v>
      </c>
      <c r="C27" s="96">
        <v>23</v>
      </c>
      <c r="D27" s="94">
        <v>1912463799.3310299</v>
      </c>
      <c r="E27" s="94">
        <v>0</v>
      </c>
      <c r="F27" s="95">
        <f t="shared" si="1"/>
        <v>1912463799.3310299</v>
      </c>
      <c r="G27" s="94">
        <v>3521762504.8299999</v>
      </c>
      <c r="H27" s="94">
        <v>0</v>
      </c>
      <c r="I27" s="94">
        <f>3957946772.07-H27-G27</f>
        <v>436184267.24000001</v>
      </c>
      <c r="J27" s="94">
        <f t="shared" si="2"/>
        <v>-2045482972.73897</v>
      </c>
      <c r="K27" s="94">
        <v>3505932746.4274001</v>
      </c>
      <c r="L27" s="94">
        <v>295658844.8258</v>
      </c>
      <c r="M27" s="94">
        <v>150047904.3441</v>
      </c>
      <c r="N27" s="94">
        <v>150047904.34</v>
      </c>
      <c r="O27" s="94">
        <f t="shared" si="3"/>
        <v>4.0999948978424098E-3</v>
      </c>
      <c r="P27" s="94">
        <v>6570316146.8659</v>
      </c>
      <c r="Q27" s="94">
        <v>0</v>
      </c>
      <c r="R27" s="94">
        <f t="shared" si="4"/>
        <v>6570316146.8659</v>
      </c>
      <c r="S27" s="104">
        <f t="shared" si="0"/>
        <v>12434419441.794201</v>
      </c>
      <c r="T27" s="105">
        <f t="shared" si="5"/>
        <v>8326424765.3842297</v>
      </c>
      <c r="U27" s="91">
        <v>18</v>
      </c>
      <c r="AH27" s="87">
        <v>0</v>
      </c>
    </row>
    <row r="28" spans="1:34" ht="30" customHeight="1">
      <c r="A28" s="91">
        <v>19</v>
      </c>
      <c r="B28" s="92" t="s">
        <v>105</v>
      </c>
      <c r="C28" s="96">
        <v>44</v>
      </c>
      <c r="D28" s="94">
        <v>2315250343.45152</v>
      </c>
      <c r="E28" s="94">
        <v>0</v>
      </c>
      <c r="F28" s="95">
        <f t="shared" si="1"/>
        <v>2315250343.45152</v>
      </c>
      <c r="G28" s="94">
        <v>369299267.26999998</v>
      </c>
      <c r="H28" s="94">
        <v>292615190</v>
      </c>
      <c r="I28" s="94">
        <f>1030726096.49-H28-G28</f>
        <v>368811639.22000003</v>
      </c>
      <c r="J28" s="94">
        <f t="shared" si="2"/>
        <v>1284524246.96152</v>
      </c>
      <c r="K28" s="94">
        <v>4244321904.6122999</v>
      </c>
      <c r="L28" s="94">
        <v>378091843.26880002</v>
      </c>
      <c r="M28" s="94">
        <v>181649693.02329999</v>
      </c>
      <c r="N28" s="94">
        <v>0</v>
      </c>
      <c r="O28" s="94">
        <f t="shared" si="3"/>
        <v>181649693.02329999</v>
      </c>
      <c r="P28" s="94">
        <v>8765016126.8803005</v>
      </c>
      <c r="Q28" s="94">
        <v>0</v>
      </c>
      <c r="R28" s="94">
        <f t="shared" si="4"/>
        <v>8765016126.8803005</v>
      </c>
      <c r="S28" s="104">
        <f t="shared" si="0"/>
        <v>15884329911.2362</v>
      </c>
      <c r="T28" s="105">
        <f t="shared" si="5"/>
        <v>14853603814.746201</v>
      </c>
      <c r="U28" s="91">
        <v>19</v>
      </c>
      <c r="AH28" s="87">
        <v>0</v>
      </c>
    </row>
    <row r="29" spans="1:34" ht="30" customHeight="1">
      <c r="A29" s="91">
        <v>20</v>
      </c>
      <c r="B29" s="92" t="s">
        <v>106</v>
      </c>
      <c r="C29" s="96">
        <v>34</v>
      </c>
      <c r="D29" s="94">
        <v>1794253124.2588401</v>
      </c>
      <c r="E29" s="94">
        <v>0</v>
      </c>
      <c r="F29" s="95">
        <f t="shared" si="1"/>
        <v>1794253124.2588401</v>
      </c>
      <c r="G29" s="94">
        <v>350944659.62</v>
      </c>
      <c r="H29" s="94">
        <v>850000000</v>
      </c>
      <c r="I29" s="94">
        <f>1237410585.3-H29-G29</f>
        <v>36465925.679999903</v>
      </c>
      <c r="J29" s="94">
        <f t="shared" si="2"/>
        <v>556842538.95884001</v>
      </c>
      <c r="K29" s="94">
        <v>3289228682.8734999</v>
      </c>
      <c r="L29" s="94">
        <v>262051987.03560001</v>
      </c>
      <c r="M29" s="94">
        <v>140773342.35139999</v>
      </c>
      <c r="N29" s="94">
        <v>0</v>
      </c>
      <c r="O29" s="94">
        <f t="shared" si="3"/>
        <v>140773342.35139999</v>
      </c>
      <c r="P29" s="94">
        <v>6287923447.8259001</v>
      </c>
      <c r="Q29" s="94">
        <v>0</v>
      </c>
      <c r="R29" s="94">
        <f t="shared" si="4"/>
        <v>6287923447.8259001</v>
      </c>
      <c r="S29" s="104">
        <f t="shared" si="0"/>
        <v>11774230584.3452</v>
      </c>
      <c r="T29" s="105">
        <f t="shared" si="5"/>
        <v>10536819999.0452</v>
      </c>
      <c r="U29" s="91">
        <v>20</v>
      </c>
      <c r="AH29" s="87">
        <v>0</v>
      </c>
    </row>
    <row r="30" spans="1:34" ht="30" customHeight="1">
      <c r="A30" s="91">
        <v>21</v>
      </c>
      <c r="B30" s="92" t="s">
        <v>107</v>
      </c>
      <c r="C30" s="96">
        <v>21</v>
      </c>
      <c r="D30" s="94">
        <v>1541272385.3575201</v>
      </c>
      <c r="E30" s="94">
        <v>0</v>
      </c>
      <c r="F30" s="95">
        <f t="shared" si="1"/>
        <v>1541272385.3575201</v>
      </c>
      <c r="G30" s="94">
        <v>185044904.16</v>
      </c>
      <c r="H30" s="94">
        <v>0</v>
      </c>
      <c r="I30" s="94">
        <f>252120881.9-H30-G30</f>
        <v>67075977.740000002</v>
      </c>
      <c r="J30" s="94">
        <f t="shared" si="2"/>
        <v>1289151503.45752</v>
      </c>
      <c r="K30" s="94">
        <v>2825463848.7178001</v>
      </c>
      <c r="L30" s="94">
        <v>200934675.58669999</v>
      </c>
      <c r="M30" s="94">
        <v>120925003.4052</v>
      </c>
      <c r="N30" s="94">
        <f t="shared" ref="N30:N32" si="8">M30/2</f>
        <v>60462501.702600002</v>
      </c>
      <c r="O30" s="94">
        <f t="shared" si="3"/>
        <v>60462501.702600002</v>
      </c>
      <c r="P30" s="94">
        <v>4898644806.6204996</v>
      </c>
      <c r="Q30" s="94">
        <v>0</v>
      </c>
      <c r="R30" s="94">
        <f t="shared" si="4"/>
        <v>4898644806.6204996</v>
      </c>
      <c r="S30" s="104">
        <f t="shared" si="0"/>
        <v>9587240719.6877193</v>
      </c>
      <c r="T30" s="105">
        <f t="shared" si="5"/>
        <v>9274657336.0851192</v>
      </c>
      <c r="U30" s="91">
        <v>21</v>
      </c>
      <c r="AH30" s="87">
        <v>0</v>
      </c>
    </row>
    <row r="31" spans="1:34" ht="30" customHeight="1">
      <c r="A31" s="91">
        <v>22</v>
      </c>
      <c r="B31" s="92" t="s">
        <v>108</v>
      </c>
      <c r="C31" s="96">
        <v>21</v>
      </c>
      <c r="D31" s="94">
        <v>1613246892.12394</v>
      </c>
      <c r="E31" s="94">
        <v>0</v>
      </c>
      <c r="F31" s="95">
        <f t="shared" si="1"/>
        <v>1613246892.12394</v>
      </c>
      <c r="G31" s="94">
        <v>223300767.58000001</v>
      </c>
      <c r="H31" s="94">
        <v>0</v>
      </c>
      <c r="I31" s="94">
        <f>1858038779.6-H31-G31</f>
        <v>1634738012.02</v>
      </c>
      <c r="J31" s="94">
        <f t="shared" si="2"/>
        <v>-244791887.476055</v>
      </c>
      <c r="K31" s="94">
        <v>2957407669.1834002</v>
      </c>
      <c r="L31" s="94">
        <v>210902676.42300001</v>
      </c>
      <c r="M31" s="94">
        <v>126571972.46699999</v>
      </c>
      <c r="N31" s="94">
        <f t="shared" si="8"/>
        <v>63285986.233499996</v>
      </c>
      <c r="O31" s="94">
        <f t="shared" si="3"/>
        <v>63285986.233499996</v>
      </c>
      <c r="P31" s="94">
        <v>5091371319.5037003</v>
      </c>
      <c r="Q31" s="94">
        <v>0</v>
      </c>
      <c r="R31" s="94">
        <f t="shared" si="4"/>
        <v>5091371319.5037003</v>
      </c>
      <c r="S31" s="104">
        <f t="shared" si="0"/>
        <v>9999500529.7010498</v>
      </c>
      <c r="T31" s="105">
        <f t="shared" si="5"/>
        <v>8078175763.8675499</v>
      </c>
      <c r="U31" s="91">
        <v>22</v>
      </c>
      <c r="AH31" s="87">
        <v>0</v>
      </c>
    </row>
    <row r="32" spans="1:34" ht="30" customHeight="1">
      <c r="A32" s="91">
        <v>23</v>
      </c>
      <c r="B32" s="92" t="s">
        <v>109</v>
      </c>
      <c r="C32" s="96">
        <v>16</v>
      </c>
      <c r="D32" s="94">
        <v>1299302958.9072199</v>
      </c>
      <c r="E32" s="94">
        <v>0</v>
      </c>
      <c r="F32" s="95">
        <f t="shared" si="1"/>
        <v>1299302958.9072199</v>
      </c>
      <c r="G32" s="94">
        <v>180949931.77000001</v>
      </c>
      <c r="H32" s="94">
        <v>559212440.21000004</v>
      </c>
      <c r="I32" s="94">
        <f>986682982.73-H32-G32</f>
        <v>246520610.75</v>
      </c>
      <c r="J32" s="94">
        <f t="shared" si="2"/>
        <v>312619976.17721599</v>
      </c>
      <c r="K32" s="94">
        <v>2381884976.2111001</v>
      </c>
      <c r="L32" s="94">
        <v>199957528.3136</v>
      </c>
      <c r="M32" s="94">
        <v>101940588.9725</v>
      </c>
      <c r="N32" s="94">
        <f t="shared" si="8"/>
        <v>50970294.486249998</v>
      </c>
      <c r="O32" s="94">
        <f t="shared" si="3"/>
        <v>50970294.486249998</v>
      </c>
      <c r="P32" s="94">
        <v>4697414651.6458998</v>
      </c>
      <c r="Q32" s="94">
        <v>0</v>
      </c>
      <c r="R32" s="94">
        <f t="shared" si="4"/>
        <v>4697414651.6458998</v>
      </c>
      <c r="S32" s="104">
        <f t="shared" si="0"/>
        <v>8680500704.0503197</v>
      </c>
      <c r="T32" s="105">
        <f t="shared" si="5"/>
        <v>7642847426.8340702</v>
      </c>
      <c r="U32" s="91">
        <v>23</v>
      </c>
      <c r="AH32" s="87">
        <v>0</v>
      </c>
    </row>
    <row r="33" spans="1:34" ht="30" customHeight="1">
      <c r="A33" s="91">
        <v>24</v>
      </c>
      <c r="B33" s="92" t="s">
        <v>110</v>
      </c>
      <c r="C33" s="96">
        <v>20</v>
      </c>
      <c r="D33" s="94">
        <v>1955379112.09466</v>
      </c>
      <c r="E33" s="94">
        <v>0</v>
      </c>
      <c r="F33" s="95">
        <f t="shared" si="1"/>
        <v>1955379112.09466</v>
      </c>
      <c r="G33" s="94">
        <v>5215622571.0299997</v>
      </c>
      <c r="H33" s="94">
        <v>0</v>
      </c>
      <c r="I33" s="94">
        <f>5215622571.03-H33-G33</f>
        <v>0</v>
      </c>
      <c r="J33" s="94">
        <f t="shared" si="2"/>
        <v>-3260243458.9353399</v>
      </c>
      <c r="K33" s="94">
        <v>3584605190.0029998</v>
      </c>
      <c r="L33" s="94">
        <v>830458828.24769998</v>
      </c>
      <c r="M33" s="94">
        <v>153414949.90419999</v>
      </c>
      <c r="N33" s="94">
        <v>0</v>
      </c>
      <c r="O33" s="94">
        <f t="shared" si="3"/>
        <v>153414949.90419999</v>
      </c>
      <c r="P33" s="94">
        <v>35083877801.900002</v>
      </c>
      <c r="Q33" s="94">
        <v>7667853446.5</v>
      </c>
      <c r="R33" s="94">
        <f t="shared" si="4"/>
        <v>27416024355.400002</v>
      </c>
      <c r="S33" s="104">
        <f t="shared" si="0"/>
        <v>41607735882.149597</v>
      </c>
      <c r="T33" s="105">
        <f t="shared" si="5"/>
        <v>28724259864.619598</v>
      </c>
      <c r="U33" s="91">
        <v>24</v>
      </c>
      <c r="AH33" s="87">
        <v>0</v>
      </c>
    </row>
    <row r="34" spans="1:34" ht="30" customHeight="1">
      <c r="A34" s="91">
        <v>25</v>
      </c>
      <c r="B34" s="92" t="s">
        <v>111</v>
      </c>
      <c r="C34" s="96">
        <v>13</v>
      </c>
      <c r="D34" s="94">
        <v>1346080657.3113699</v>
      </c>
      <c r="E34" s="94">
        <v>0</v>
      </c>
      <c r="F34" s="95">
        <f t="shared" si="1"/>
        <v>1346080657.3113699</v>
      </c>
      <c r="G34" s="94">
        <v>176651403.47999999</v>
      </c>
      <c r="H34" s="94">
        <v>0</v>
      </c>
      <c r="I34" s="94">
        <f>176651403.48-H34-G34</f>
        <v>0</v>
      </c>
      <c r="J34" s="94">
        <f t="shared" si="2"/>
        <v>1169429253.8313701</v>
      </c>
      <c r="K34" s="94">
        <v>2467637953.4401002</v>
      </c>
      <c r="L34" s="94">
        <v>182970131.00850001</v>
      </c>
      <c r="M34" s="94">
        <v>105610669.2208</v>
      </c>
      <c r="N34" s="94">
        <v>105610669.22</v>
      </c>
      <c r="O34" s="94">
        <f t="shared" si="3"/>
        <v>8.0001354217529297E-4</v>
      </c>
      <c r="P34" s="94">
        <v>4298187908.3792</v>
      </c>
      <c r="Q34" s="94">
        <v>0</v>
      </c>
      <c r="R34" s="94">
        <f t="shared" si="4"/>
        <v>4298187908.3792</v>
      </c>
      <c r="S34" s="104">
        <f t="shared" si="0"/>
        <v>8400487319.3599701</v>
      </c>
      <c r="T34" s="105">
        <f t="shared" si="5"/>
        <v>8118225246.6599703</v>
      </c>
      <c r="U34" s="91">
        <v>25</v>
      </c>
      <c r="AH34" s="87">
        <v>0</v>
      </c>
    </row>
    <row r="35" spans="1:34" ht="30" customHeight="1">
      <c r="A35" s="91">
        <v>26</v>
      </c>
      <c r="B35" s="92" t="s">
        <v>112</v>
      </c>
      <c r="C35" s="96">
        <v>25</v>
      </c>
      <c r="D35" s="94">
        <v>1728980671.3985801</v>
      </c>
      <c r="E35" s="94">
        <v>0</v>
      </c>
      <c r="F35" s="95">
        <f t="shared" si="1"/>
        <v>1728980671.3985801</v>
      </c>
      <c r="G35" s="94">
        <v>293659460.60000002</v>
      </c>
      <c r="H35" s="94">
        <v>514281002.97000003</v>
      </c>
      <c r="I35" s="94">
        <f>1341930867.95-H35-G35</f>
        <v>533990404.38</v>
      </c>
      <c r="J35" s="94">
        <f t="shared" si="2"/>
        <v>387049803.448578</v>
      </c>
      <c r="K35" s="94">
        <v>3169571082.0337</v>
      </c>
      <c r="L35" s="94">
        <v>229107481.6284</v>
      </c>
      <c r="M35" s="94">
        <v>135652202.40270001</v>
      </c>
      <c r="N35" s="94">
        <f t="shared" ref="N35:N37" si="9">M35/2</f>
        <v>67826101.201350003</v>
      </c>
      <c r="O35" s="94">
        <f t="shared" si="3"/>
        <v>67826101.201350003</v>
      </c>
      <c r="P35" s="94">
        <v>5382024556.2297001</v>
      </c>
      <c r="Q35" s="94">
        <v>0</v>
      </c>
      <c r="R35" s="94">
        <f t="shared" si="4"/>
        <v>5382024556.2297001</v>
      </c>
      <c r="S35" s="104">
        <f t="shared" si="0"/>
        <v>10645335993.6931</v>
      </c>
      <c r="T35" s="105">
        <f t="shared" si="5"/>
        <v>9235579024.5417309</v>
      </c>
      <c r="U35" s="91">
        <v>26</v>
      </c>
      <c r="AH35" s="87">
        <v>0</v>
      </c>
    </row>
    <row r="36" spans="1:34" ht="30" customHeight="1">
      <c r="A36" s="91">
        <v>27</v>
      </c>
      <c r="B36" s="92" t="s">
        <v>113</v>
      </c>
      <c r="C36" s="96">
        <v>20</v>
      </c>
      <c r="D36" s="94">
        <v>1356078000.72826</v>
      </c>
      <c r="E36" s="94">
        <v>0</v>
      </c>
      <c r="F36" s="95">
        <f t="shared" si="1"/>
        <v>1356078000.72826</v>
      </c>
      <c r="G36" s="94">
        <v>663748019.01999998</v>
      </c>
      <c r="H36" s="94">
        <v>500000000</v>
      </c>
      <c r="I36" s="94">
        <f>2775649915.14-H36-G36</f>
        <v>1611901896.1199999</v>
      </c>
      <c r="J36" s="94">
        <f t="shared" si="2"/>
        <v>-1419571914.4117401</v>
      </c>
      <c r="K36" s="94">
        <v>2485965104.8734999</v>
      </c>
      <c r="L36" s="94">
        <v>271688219.84039998</v>
      </c>
      <c r="M36" s="94">
        <v>106395039.84739999</v>
      </c>
      <c r="N36" s="94">
        <v>0</v>
      </c>
      <c r="O36" s="94">
        <f t="shared" si="3"/>
        <v>106395039.84739999</v>
      </c>
      <c r="P36" s="94">
        <v>5299844139.9661999</v>
      </c>
      <c r="Q36" s="94">
        <v>0</v>
      </c>
      <c r="R36" s="94">
        <f t="shared" si="4"/>
        <v>5299844139.9661999</v>
      </c>
      <c r="S36" s="104">
        <f t="shared" si="0"/>
        <v>9519970505.2557602</v>
      </c>
      <c r="T36" s="105">
        <f t="shared" si="5"/>
        <v>6744320590.1157598</v>
      </c>
      <c r="U36" s="91">
        <v>27</v>
      </c>
      <c r="AH36" s="87">
        <v>0</v>
      </c>
    </row>
    <row r="37" spans="1:34" ht="30" customHeight="1">
      <c r="A37" s="91">
        <v>28</v>
      </c>
      <c r="B37" s="92" t="s">
        <v>114</v>
      </c>
      <c r="C37" s="96">
        <v>18</v>
      </c>
      <c r="D37" s="94">
        <v>1358764543.11954</v>
      </c>
      <c r="E37" s="94">
        <v>2056168048.6958001</v>
      </c>
      <c r="F37" s="95">
        <f t="shared" si="1"/>
        <v>3414932591.81534</v>
      </c>
      <c r="G37" s="94">
        <v>283742257.04000002</v>
      </c>
      <c r="H37" s="94">
        <v>644248762.91999996</v>
      </c>
      <c r="I37" s="94">
        <f>1049087669.58-H37-G37</f>
        <v>121096649.62</v>
      </c>
      <c r="J37" s="94">
        <f t="shared" si="2"/>
        <v>2365844922.2353401</v>
      </c>
      <c r="K37" s="94">
        <v>3942089089.6726999</v>
      </c>
      <c r="L37" s="94">
        <v>229151996.02779999</v>
      </c>
      <c r="M37" s="94">
        <v>106605820.33679999</v>
      </c>
      <c r="N37" s="94">
        <f t="shared" si="9"/>
        <v>53302910.168399997</v>
      </c>
      <c r="O37" s="94">
        <f t="shared" si="3"/>
        <v>53302910.168399997</v>
      </c>
      <c r="P37" s="94">
        <v>5037151282.8316002</v>
      </c>
      <c r="Q37" s="94">
        <v>0</v>
      </c>
      <c r="R37" s="94">
        <f t="shared" si="4"/>
        <v>5037151282.8316002</v>
      </c>
      <c r="S37" s="104">
        <f t="shared" si="0"/>
        <v>12729930780.6842</v>
      </c>
      <c r="T37" s="105">
        <f t="shared" si="5"/>
        <v>11627540200.935801</v>
      </c>
      <c r="U37" s="91">
        <v>28</v>
      </c>
      <c r="AH37" s="87">
        <v>0</v>
      </c>
    </row>
    <row r="38" spans="1:34" ht="30" customHeight="1">
      <c r="A38" s="91">
        <v>29</v>
      </c>
      <c r="B38" s="92" t="s">
        <v>115</v>
      </c>
      <c r="C38" s="96">
        <v>30</v>
      </c>
      <c r="D38" s="94">
        <v>1331218395.5234101</v>
      </c>
      <c r="E38" s="94">
        <v>0</v>
      </c>
      <c r="F38" s="95">
        <f t="shared" si="1"/>
        <v>1331218395.5234101</v>
      </c>
      <c r="G38" s="94">
        <v>474585243.06999999</v>
      </c>
      <c r="H38" s="94">
        <v>0</v>
      </c>
      <c r="I38" s="94">
        <f>1616856187.08-H38-G38</f>
        <v>1142270944.01</v>
      </c>
      <c r="J38" s="94">
        <f t="shared" si="2"/>
        <v>-285637791.55659401</v>
      </c>
      <c r="K38" s="94">
        <v>2440392423.1870999</v>
      </c>
      <c r="L38" s="94">
        <v>228538647.26699999</v>
      </c>
      <c r="M38" s="94">
        <v>104444607.28740001</v>
      </c>
      <c r="N38" s="94">
        <v>0</v>
      </c>
      <c r="O38" s="94">
        <f t="shared" si="3"/>
        <v>104444607.28740001</v>
      </c>
      <c r="P38" s="94">
        <v>5042082568.9710999</v>
      </c>
      <c r="Q38" s="94">
        <v>0</v>
      </c>
      <c r="R38" s="94">
        <f t="shared" si="4"/>
        <v>5042082568.9710999</v>
      </c>
      <c r="S38" s="104">
        <f t="shared" si="0"/>
        <v>9146676642.2360096</v>
      </c>
      <c r="T38" s="105">
        <f t="shared" si="5"/>
        <v>7529820455.1560097</v>
      </c>
      <c r="U38" s="91">
        <v>29</v>
      </c>
      <c r="AH38" s="87">
        <v>0</v>
      </c>
    </row>
    <row r="39" spans="1:34" ht="30" customHeight="1">
      <c r="A39" s="91">
        <v>30</v>
      </c>
      <c r="B39" s="92" t="s">
        <v>116</v>
      </c>
      <c r="C39" s="96">
        <v>33</v>
      </c>
      <c r="D39" s="94">
        <v>1637137068.58885</v>
      </c>
      <c r="E39" s="94">
        <v>0</v>
      </c>
      <c r="F39" s="95">
        <f t="shared" si="1"/>
        <v>1637137068.58885</v>
      </c>
      <c r="G39" s="94">
        <v>900023578.00999999</v>
      </c>
      <c r="H39" s="94">
        <v>0</v>
      </c>
      <c r="I39" s="94">
        <f>2265466315.82-H39-G39</f>
        <v>1365442737.8099999</v>
      </c>
      <c r="J39" s="94">
        <f t="shared" si="2"/>
        <v>-628329247.23114502</v>
      </c>
      <c r="K39" s="94">
        <v>3001203192.0096998</v>
      </c>
      <c r="L39" s="94">
        <v>344842433.27319998</v>
      </c>
      <c r="M39" s="94">
        <v>128446345.6781</v>
      </c>
      <c r="N39" s="94">
        <v>0</v>
      </c>
      <c r="O39" s="94">
        <f t="shared" si="3"/>
        <v>128446345.6781</v>
      </c>
      <c r="P39" s="94">
        <v>8854280334.5426006</v>
      </c>
      <c r="Q39" s="94">
        <v>0</v>
      </c>
      <c r="R39" s="94">
        <f t="shared" si="4"/>
        <v>8854280334.5426006</v>
      </c>
      <c r="S39" s="104">
        <f t="shared" si="0"/>
        <v>13965909374.092501</v>
      </c>
      <c r="T39" s="105">
        <f t="shared" si="5"/>
        <v>11700443058.272499</v>
      </c>
      <c r="U39" s="91">
        <v>30</v>
      </c>
      <c r="AH39" s="87">
        <v>0</v>
      </c>
    </row>
    <row r="40" spans="1:34" ht="30" customHeight="1">
      <c r="A40" s="91">
        <v>31</v>
      </c>
      <c r="B40" s="92" t="s">
        <v>117</v>
      </c>
      <c r="C40" s="96">
        <v>17</v>
      </c>
      <c r="D40" s="94">
        <v>1524228560.8870101</v>
      </c>
      <c r="E40" s="94">
        <v>0</v>
      </c>
      <c r="F40" s="95">
        <f t="shared" si="1"/>
        <v>1524228560.8870101</v>
      </c>
      <c r="G40" s="94">
        <v>116812785.36</v>
      </c>
      <c r="H40" s="94">
        <v>1031399422.965</v>
      </c>
      <c r="I40" s="94">
        <f>1787718966-H40-G40</f>
        <v>639506757.67499995</v>
      </c>
      <c r="J40" s="94">
        <f t="shared" si="2"/>
        <v>-263490405.112986</v>
      </c>
      <c r="K40" s="94">
        <v>2794219073.0785999</v>
      </c>
      <c r="L40" s="94">
        <v>216948858.3195</v>
      </c>
      <c r="M40" s="94">
        <v>119587780.6329</v>
      </c>
      <c r="N40" s="94">
        <f t="shared" ref="N40:N41" si="10">M40/2</f>
        <v>59793890.31645</v>
      </c>
      <c r="O40" s="94">
        <f t="shared" si="3"/>
        <v>59793890.31645</v>
      </c>
      <c r="P40" s="94">
        <v>5006144284.9383001</v>
      </c>
      <c r="Q40" s="94">
        <v>0</v>
      </c>
      <c r="R40" s="94">
        <f t="shared" si="4"/>
        <v>5006144284.9383001</v>
      </c>
      <c r="S40" s="104">
        <f t="shared" si="0"/>
        <v>9661128557.8563099</v>
      </c>
      <c r="T40" s="105">
        <f t="shared" si="5"/>
        <v>7813615701.5398598</v>
      </c>
      <c r="U40" s="91">
        <v>31</v>
      </c>
      <c r="AH40" s="87">
        <v>0</v>
      </c>
    </row>
    <row r="41" spans="1:34" ht="30" customHeight="1">
      <c r="A41" s="91">
        <v>32</v>
      </c>
      <c r="B41" s="92" t="s">
        <v>118</v>
      </c>
      <c r="C41" s="96">
        <v>23</v>
      </c>
      <c r="D41" s="94">
        <v>1574167435.2923701</v>
      </c>
      <c r="E41" s="94">
        <v>12440457071.351101</v>
      </c>
      <c r="F41" s="95">
        <f t="shared" si="1"/>
        <v>14014624506.643499</v>
      </c>
      <c r="G41" s="94">
        <v>685382623.52999997</v>
      </c>
      <c r="H41" s="94">
        <v>0</v>
      </c>
      <c r="I41" s="94">
        <f>1996615078.67-H41-G41</f>
        <v>1311232455.1400001</v>
      </c>
      <c r="J41" s="94">
        <f t="shared" si="2"/>
        <v>12018009427.973499</v>
      </c>
      <c r="K41" s="94">
        <v>10793469259.437599</v>
      </c>
      <c r="L41" s="94">
        <v>314297474.13450003</v>
      </c>
      <c r="M41" s="94">
        <v>123505880.12970001</v>
      </c>
      <c r="N41" s="94">
        <f t="shared" si="10"/>
        <v>61752940.064850003</v>
      </c>
      <c r="O41" s="94">
        <f t="shared" si="3"/>
        <v>61752940.064850003</v>
      </c>
      <c r="P41" s="94">
        <v>12896481127.309299</v>
      </c>
      <c r="Q41" s="94">
        <v>0</v>
      </c>
      <c r="R41" s="94">
        <f t="shared" si="4"/>
        <v>12896481127.309299</v>
      </c>
      <c r="S41" s="104">
        <f t="shared" si="0"/>
        <v>38142378247.654602</v>
      </c>
      <c r="T41" s="105">
        <f t="shared" si="5"/>
        <v>36084010228.919701</v>
      </c>
      <c r="U41" s="91">
        <v>32</v>
      </c>
      <c r="AH41" s="87">
        <v>0</v>
      </c>
    </row>
    <row r="42" spans="1:34" ht="30" customHeight="1">
      <c r="A42" s="91">
        <v>33</v>
      </c>
      <c r="B42" s="92" t="s">
        <v>119</v>
      </c>
      <c r="C42" s="96">
        <v>23</v>
      </c>
      <c r="D42" s="94">
        <v>1608656211.6696999</v>
      </c>
      <c r="E42" s="94">
        <v>0</v>
      </c>
      <c r="F42" s="95">
        <f t="shared" si="1"/>
        <v>1608656211.6696999</v>
      </c>
      <c r="G42" s="94">
        <v>133736905.02</v>
      </c>
      <c r="H42" s="94">
        <v>206017834</v>
      </c>
      <c r="I42" s="94">
        <f>1072249051.27-H42-G42</f>
        <v>732494312.25</v>
      </c>
      <c r="J42" s="94">
        <f t="shared" si="2"/>
        <v>536407160.399701</v>
      </c>
      <c r="K42" s="94">
        <v>2948992023.9116998</v>
      </c>
      <c r="L42" s="94">
        <v>214839661.35699999</v>
      </c>
      <c r="M42" s="94">
        <v>126211797.293</v>
      </c>
      <c r="N42" s="94">
        <v>0</v>
      </c>
      <c r="O42" s="94">
        <f t="shared" si="3"/>
        <v>126211797.293</v>
      </c>
      <c r="P42" s="94">
        <v>5342250744.2638998</v>
      </c>
      <c r="Q42" s="94">
        <v>0</v>
      </c>
      <c r="R42" s="94">
        <f t="shared" si="4"/>
        <v>5342250744.2638998</v>
      </c>
      <c r="S42" s="104">
        <f t="shared" si="0"/>
        <v>10240950438.4953</v>
      </c>
      <c r="T42" s="105">
        <f t="shared" si="5"/>
        <v>9168701387.2252998</v>
      </c>
      <c r="U42" s="91">
        <v>33</v>
      </c>
      <c r="AH42" s="87">
        <v>0</v>
      </c>
    </row>
    <row r="43" spans="1:34" ht="30" customHeight="1">
      <c r="A43" s="91">
        <v>34</v>
      </c>
      <c r="B43" s="92" t="s">
        <v>120</v>
      </c>
      <c r="C43" s="96">
        <v>16</v>
      </c>
      <c r="D43" s="94">
        <v>1406032740.12831</v>
      </c>
      <c r="E43" s="94">
        <v>0</v>
      </c>
      <c r="F43" s="95">
        <f t="shared" si="1"/>
        <v>1406032740.12831</v>
      </c>
      <c r="G43" s="94">
        <v>213379743.84</v>
      </c>
      <c r="H43" s="94">
        <v>0</v>
      </c>
      <c r="I43" s="94">
        <f>439279628.08-H43-G43</f>
        <v>225899884.24000001</v>
      </c>
      <c r="J43" s="94">
        <f t="shared" si="2"/>
        <v>966753112.04830801</v>
      </c>
      <c r="K43" s="94">
        <v>2577542240.4768</v>
      </c>
      <c r="L43" s="94">
        <v>181643065.50830001</v>
      </c>
      <c r="M43" s="94">
        <v>110314384.0783</v>
      </c>
      <c r="N43" s="94">
        <v>110314384.08</v>
      </c>
      <c r="O43" s="94">
        <f t="shared" si="3"/>
        <v>-1.6999989748001101E-3</v>
      </c>
      <c r="P43" s="94">
        <v>5516475794.5123997</v>
      </c>
      <c r="Q43" s="94">
        <v>0</v>
      </c>
      <c r="R43" s="94">
        <f t="shared" si="4"/>
        <v>5516475794.5123997</v>
      </c>
      <c r="S43" s="104">
        <f t="shared" si="0"/>
        <v>9792008224.7041092</v>
      </c>
      <c r="T43" s="105">
        <f t="shared" si="5"/>
        <v>9242414212.5441093</v>
      </c>
      <c r="U43" s="91">
        <v>34</v>
      </c>
      <c r="AH43" s="87">
        <v>0</v>
      </c>
    </row>
    <row r="44" spans="1:34" ht="30" customHeight="1">
      <c r="A44" s="91">
        <v>35</v>
      </c>
      <c r="B44" s="92" t="s">
        <v>121</v>
      </c>
      <c r="C44" s="96">
        <v>17</v>
      </c>
      <c r="D44" s="94">
        <v>1449439263.3677101</v>
      </c>
      <c r="E44" s="94">
        <v>0</v>
      </c>
      <c r="F44" s="95">
        <f t="shared" si="1"/>
        <v>1449439263.3677101</v>
      </c>
      <c r="G44" s="94">
        <v>120948343.53</v>
      </c>
      <c r="H44" s="94">
        <v>0</v>
      </c>
      <c r="I44" s="94">
        <f>783313217.94-H44-G44</f>
        <v>662364874.40999997</v>
      </c>
      <c r="J44" s="94">
        <f t="shared" si="2"/>
        <v>666126045.42771006</v>
      </c>
      <c r="K44" s="94">
        <v>2657115172.1587</v>
      </c>
      <c r="L44" s="94">
        <v>182355532.55840001</v>
      </c>
      <c r="M44" s="94">
        <v>113719968.98379999</v>
      </c>
      <c r="N44" s="94">
        <v>0</v>
      </c>
      <c r="O44" s="94">
        <f t="shared" si="3"/>
        <v>113719968.98379999</v>
      </c>
      <c r="P44" s="94">
        <v>4572273795.7356997</v>
      </c>
      <c r="Q44" s="94">
        <v>0</v>
      </c>
      <c r="R44" s="94">
        <f t="shared" si="4"/>
        <v>4572273795.7356997</v>
      </c>
      <c r="S44" s="104">
        <f t="shared" si="0"/>
        <v>8974903732.8043098</v>
      </c>
      <c r="T44" s="105">
        <f t="shared" si="5"/>
        <v>8191590514.8643103</v>
      </c>
      <c r="U44" s="91">
        <v>35</v>
      </c>
      <c r="AH44" s="87">
        <v>0</v>
      </c>
    </row>
    <row r="45" spans="1:34" ht="30" customHeight="1">
      <c r="A45" s="91">
        <v>36</v>
      </c>
      <c r="B45" s="92" t="s">
        <v>122</v>
      </c>
      <c r="C45" s="96">
        <v>14</v>
      </c>
      <c r="D45" s="94">
        <v>1452526145.77021</v>
      </c>
      <c r="E45" s="94">
        <v>0</v>
      </c>
      <c r="F45" s="95">
        <f t="shared" si="1"/>
        <v>1452526145.77021</v>
      </c>
      <c r="G45" s="94">
        <v>123080488.28</v>
      </c>
      <c r="H45" s="94">
        <v>422213140</v>
      </c>
      <c r="I45" s="94">
        <f>1062324790.03-H45-G45</f>
        <v>517031161.75</v>
      </c>
      <c r="J45" s="94">
        <f t="shared" si="2"/>
        <v>390201355.74021</v>
      </c>
      <c r="K45" s="94">
        <v>2662774051.6078</v>
      </c>
      <c r="L45" s="94">
        <v>199158099.3186</v>
      </c>
      <c r="M45" s="94">
        <v>113962159.31200001</v>
      </c>
      <c r="N45" s="94">
        <v>0</v>
      </c>
      <c r="O45" s="94">
        <f t="shared" si="3"/>
        <v>113962159.31200001</v>
      </c>
      <c r="P45" s="94">
        <v>4934004243.4187002</v>
      </c>
      <c r="Q45" s="94">
        <v>0</v>
      </c>
      <c r="R45" s="94">
        <f t="shared" si="4"/>
        <v>4934004243.4187002</v>
      </c>
      <c r="S45" s="104">
        <f t="shared" si="0"/>
        <v>9362424699.4273109</v>
      </c>
      <c r="T45" s="105">
        <f t="shared" si="5"/>
        <v>8300099909.3973103</v>
      </c>
      <c r="U45" s="91">
        <v>36</v>
      </c>
      <c r="AH45" s="87">
        <v>0</v>
      </c>
    </row>
    <row r="46" spans="1:34" ht="30" customHeight="1">
      <c r="A46" s="91">
        <v>37</v>
      </c>
      <c r="B46" s="92" t="s">
        <v>123</v>
      </c>
      <c r="C46" s="96"/>
      <c r="D46" s="94">
        <v>0</v>
      </c>
      <c r="E46" s="94">
        <v>480936228.11150002</v>
      </c>
      <c r="F46" s="95">
        <f t="shared" si="1"/>
        <v>480936228.11150002</v>
      </c>
      <c r="G46" s="94">
        <v>0</v>
      </c>
      <c r="H46" s="94">
        <v>0</v>
      </c>
      <c r="I46" s="94">
        <v>0</v>
      </c>
      <c r="J46" s="94">
        <f t="shared" si="2"/>
        <v>480936228.11150002</v>
      </c>
      <c r="K46" s="94">
        <v>139552569.08000001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f t="shared" si="4"/>
        <v>0</v>
      </c>
      <c r="S46" s="104">
        <f t="shared" si="0"/>
        <v>620488797.19149995</v>
      </c>
      <c r="T46" s="105">
        <f t="shared" si="5"/>
        <v>620488797.19149995</v>
      </c>
      <c r="U46" s="91"/>
      <c r="AH46" s="87"/>
    </row>
    <row r="47" spans="1:34" ht="30" customHeight="1">
      <c r="A47" s="91"/>
      <c r="B47" s="163" t="s">
        <v>27</v>
      </c>
      <c r="C47" s="163"/>
      <c r="D47" s="97">
        <f>SUM(D10:D46)</f>
        <v>55350467799.920898</v>
      </c>
      <c r="E47" s="97">
        <f t="shared" ref="E47:T47" si="11">SUM(E10:E46)</f>
        <v>71829769015.410904</v>
      </c>
      <c r="F47" s="97">
        <f t="shared" si="11"/>
        <v>127180236815.332</v>
      </c>
      <c r="G47" s="97">
        <f t="shared" si="11"/>
        <v>21702845545.41</v>
      </c>
      <c r="H47" s="97">
        <f t="shared" si="11"/>
        <v>8014533240.7950001</v>
      </c>
      <c r="I47" s="97">
        <f t="shared" si="11"/>
        <v>22079409599.695</v>
      </c>
      <c r="J47" s="97">
        <f t="shared" si="11"/>
        <v>75383448429.431793</v>
      </c>
      <c r="K47" s="97">
        <f t="shared" si="11"/>
        <v>150089034511.54199</v>
      </c>
      <c r="L47" s="97">
        <f t="shared" si="11"/>
        <v>9011948970.3248997</v>
      </c>
      <c r="M47" s="97">
        <f t="shared" si="11"/>
        <v>4342681780.8269997</v>
      </c>
      <c r="N47" s="97">
        <f t="shared" si="11"/>
        <v>1346099813.6412001</v>
      </c>
      <c r="O47" s="97">
        <f t="shared" si="11"/>
        <v>2996581967.1858001</v>
      </c>
      <c r="P47" s="97">
        <f t="shared" si="11"/>
        <v>233228530922.366</v>
      </c>
      <c r="Q47" s="97">
        <f t="shared" si="11"/>
        <v>7667853446.5</v>
      </c>
      <c r="R47" s="97">
        <f t="shared" si="11"/>
        <v>225560677475.866</v>
      </c>
      <c r="S47" s="97">
        <f t="shared" si="11"/>
        <v>523852433000.39203</v>
      </c>
      <c r="T47" s="97">
        <f t="shared" si="11"/>
        <v>463041691354.35101</v>
      </c>
      <c r="U47" s="97"/>
    </row>
    <row r="48" spans="1:34">
      <c r="B48" s="98"/>
      <c r="C48" s="80"/>
      <c r="D48" s="81"/>
      <c r="E48" s="99"/>
      <c r="F48" s="80"/>
      <c r="G48" s="81"/>
      <c r="H48" s="81"/>
      <c r="I48" s="81"/>
      <c r="J48" s="102"/>
      <c r="K48" s="103"/>
      <c r="L48" s="103"/>
      <c r="M48" s="99"/>
      <c r="N48" s="99"/>
      <c r="O48" s="99"/>
      <c r="P48" s="99"/>
      <c r="Q48" s="99"/>
      <c r="R48" s="99"/>
      <c r="S48" s="87"/>
    </row>
    <row r="49" spans="1:20">
      <c r="B49" s="80"/>
      <c r="C49" s="80"/>
      <c r="D49" s="80"/>
      <c r="E49" s="80"/>
      <c r="F49" s="80"/>
      <c r="G49" s="80"/>
      <c r="H49" s="80"/>
      <c r="I49" s="81"/>
      <c r="J49" s="81"/>
      <c r="K49" s="81"/>
      <c r="L49" s="81"/>
      <c r="M49" s="98"/>
      <c r="N49" s="98"/>
      <c r="O49" s="98"/>
      <c r="P49" s="98"/>
      <c r="Q49" s="98"/>
      <c r="R49" s="106"/>
      <c r="T49" s="83"/>
    </row>
    <row r="50" spans="1:20">
      <c r="I50" s="87"/>
      <c r="J50" s="83"/>
      <c r="K50" s="83"/>
      <c r="L50" s="83"/>
      <c r="T50" s="87"/>
    </row>
    <row r="51" spans="1:20">
      <c r="C51" s="100"/>
      <c r="E51" s="87"/>
      <c r="G51" s="83">
        <f>F47+K47+L47+M47+P47</f>
        <v>523852433000.39203</v>
      </c>
      <c r="I51" s="87"/>
      <c r="J51" s="28"/>
      <c r="K51" s="28"/>
      <c r="L51" s="28"/>
      <c r="T51" s="83"/>
    </row>
    <row r="52" spans="1:20">
      <c r="C52" s="100"/>
      <c r="J52" s="87"/>
      <c r="K52" s="87"/>
      <c r="L52" s="87"/>
      <c r="T52" s="83"/>
    </row>
    <row r="55" spans="1:20" ht="21">
      <c r="A55" s="101" t="s">
        <v>57</v>
      </c>
    </row>
  </sheetData>
  <mergeCells count="25">
    <mergeCell ref="T7:T8"/>
    <mergeCell ref="U7:U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G7:I7"/>
    <mergeCell ref="B47:C47"/>
    <mergeCell ref="A7:A8"/>
    <mergeCell ref="B7:B8"/>
    <mergeCell ref="C7:C8"/>
    <mergeCell ref="D7:D8"/>
    <mergeCell ref="E7:E8"/>
    <mergeCell ref="F7:F8"/>
    <mergeCell ref="A1:U1"/>
    <mergeCell ref="A2:U2"/>
    <mergeCell ref="A3:U3"/>
    <mergeCell ref="A4:T4"/>
    <mergeCell ref="D5:T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19"/>
  <sheetViews>
    <sheetView zoomScale="98" zoomScaleNormal="98" workbookViewId="0">
      <selection activeCell="B3" sqref="B3:Z3"/>
    </sheetView>
  </sheetViews>
  <sheetFormatPr defaultColWidth="9.109375" defaultRowHeight="13.2"/>
  <cols>
    <col min="1" max="1" width="9.33203125" style="17" customWidth="1"/>
    <col min="2" max="2" width="13.88671875" style="54" customWidth="1"/>
    <col min="3" max="3" width="6.109375" style="17" customWidth="1"/>
    <col min="4" max="4" width="20.6640625" style="17" customWidth="1"/>
    <col min="5" max="11" width="19.88671875" style="17" customWidth="1"/>
    <col min="12" max="12" width="18.44140625" style="17" customWidth="1"/>
    <col min="13" max="13" width="19.6640625" style="17" customWidth="1"/>
    <col min="14" max="14" width="0.6640625" style="17" customWidth="1"/>
    <col min="15" max="15" width="4.6640625" style="17" customWidth="1"/>
    <col min="16" max="16" width="9.44140625" style="17" customWidth="1"/>
    <col min="17" max="17" width="17.88671875" style="54" customWidth="1"/>
    <col min="18" max="18" width="18.6640625" style="17" customWidth="1"/>
    <col min="19" max="22" width="21.88671875" style="17" customWidth="1"/>
    <col min="23" max="25" width="18.5546875" style="17" customWidth="1"/>
    <col min="26" max="26" width="22.109375" style="17" customWidth="1"/>
    <col min="27" max="27" width="20.6640625" style="17" customWidth="1"/>
    <col min="28" max="16384" width="9.109375" style="17"/>
  </cols>
  <sheetData>
    <row r="1" spans="1:27" ht="24.6">
      <c r="A1" s="157" t="s">
        <v>124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</row>
    <row r="2" spans="1:27" ht="24.6">
      <c r="A2" s="157" t="s">
        <v>63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</row>
    <row r="3" spans="1:27" ht="45" customHeight="1">
      <c r="B3" s="170" t="s">
        <v>125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</row>
    <row r="4" spans="1:27">
      <c r="N4" s="17">
        <v>0</v>
      </c>
    </row>
    <row r="5" spans="1:27" ht="61.5" customHeight="1">
      <c r="A5" s="55" t="s">
        <v>21</v>
      </c>
      <c r="B5" s="50" t="s">
        <v>126</v>
      </c>
      <c r="C5" s="50" t="s">
        <v>21</v>
      </c>
      <c r="D5" s="50" t="s">
        <v>127</v>
      </c>
      <c r="E5" s="50" t="s">
        <v>51</v>
      </c>
      <c r="F5" s="50" t="s">
        <v>128</v>
      </c>
      <c r="G5" s="50" t="s">
        <v>24</v>
      </c>
      <c r="H5" s="50" t="s">
        <v>25</v>
      </c>
      <c r="I5" s="50" t="s">
        <v>76</v>
      </c>
      <c r="J5" s="50" t="s">
        <v>77</v>
      </c>
      <c r="K5" s="50" t="s">
        <v>78</v>
      </c>
      <c r="L5" s="50" t="s">
        <v>26</v>
      </c>
      <c r="M5" s="58" t="s">
        <v>129</v>
      </c>
      <c r="N5" s="64"/>
      <c r="O5" s="56"/>
      <c r="P5" s="50" t="s">
        <v>21</v>
      </c>
      <c r="Q5" s="68" t="s">
        <v>130</v>
      </c>
      <c r="R5" s="50" t="s">
        <v>127</v>
      </c>
      <c r="S5" s="50" t="s">
        <v>51</v>
      </c>
      <c r="T5" s="50" t="s">
        <v>128</v>
      </c>
      <c r="U5" s="50" t="s">
        <v>24</v>
      </c>
      <c r="V5" s="50" t="s">
        <v>25</v>
      </c>
      <c r="W5" s="50" t="s">
        <v>76</v>
      </c>
      <c r="X5" s="50" t="s">
        <v>77</v>
      </c>
      <c r="Y5" s="50" t="s">
        <v>78</v>
      </c>
      <c r="Z5" s="50" t="s">
        <v>26</v>
      </c>
      <c r="AA5" s="50" t="s">
        <v>129</v>
      </c>
    </row>
    <row r="6" spans="1:27" ht="15.6">
      <c r="A6" s="56"/>
      <c r="B6" s="57"/>
      <c r="C6" s="56"/>
      <c r="D6" s="58"/>
      <c r="E6" s="144" t="s">
        <v>28</v>
      </c>
      <c r="F6" s="144" t="s">
        <v>28</v>
      </c>
      <c r="G6" s="144" t="s">
        <v>28</v>
      </c>
      <c r="H6" s="144" t="s">
        <v>28</v>
      </c>
      <c r="I6" s="144" t="s">
        <v>28</v>
      </c>
      <c r="J6" s="144" t="s">
        <v>28</v>
      </c>
      <c r="K6" s="144" t="s">
        <v>28</v>
      </c>
      <c r="L6" s="144" t="s">
        <v>28</v>
      </c>
      <c r="M6" s="144" t="s">
        <v>28</v>
      </c>
      <c r="N6" s="64"/>
      <c r="O6" s="56"/>
      <c r="P6" s="58"/>
      <c r="Q6" s="59"/>
      <c r="R6" s="58"/>
      <c r="S6" s="144" t="s">
        <v>28</v>
      </c>
      <c r="T6" s="144" t="s">
        <v>28</v>
      </c>
      <c r="U6" s="144" t="s">
        <v>28</v>
      </c>
      <c r="V6" s="144" t="s">
        <v>28</v>
      </c>
      <c r="W6" s="144" t="s">
        <v>28</v>
      </c>
      <c r="X6" s="144" t="s">
        <v>28</v>
      </c>
      <c r="Y6" s="144" t="s">
        <v>28</v>
      </c>
      <c r="Z6" s="144" t="s">
        <v>28</v>
      </c>
      <c r="AA6" s="144" t="s">
        <v>28</v>
      </c>
    </row>
    <row r="7" spans="1:27" ht="24.9" customHeight="1">
      <c r="A7" s="178">
        <v>1</v>
      </c>
      <c r="B7" s="179" t="s">
        <v>87</v>
      </c>
      <c r="C7" s="56">
        <v>1</v>
      </c>
      <c r="D7" s="60" t="s">
        <v>131</v>
      </c>
      <c r="E7" s="60">
        <v>45274789.191299997</v>
      </c>
      <c r="F7" s="60"/>
      <c r="G7" s="60">
        <v>82997840.831699997</v>
      </c>
      <c r="H7" s="60">
        <v>7383396.7699999996</v>
      </c>
      <c r="I7" s="60">
        <v>3848178.9007000001</v>
      </c>
      <c r="J7" s="60">
        <f>I7/2</f>
        <v>1924089.4503500001</v>
      </c>
      <c r="K7" s="60">
        <f t="shared" ref="K7:K23" si="0">I7-J7</f>
        <v>1924089.4503500001</v>
      </c>
      <c r="L7" s="60">
        <v>146802849.93340001</v>
      </c>
      <c r="M7" s="65">
        <f>E7+F7+G7+H7+K7+L7</f>
        <v>284382966.17675</v>
      </c>
      <c r="N7" s="64"/>
      <c r="O7" s="178">
        <v>19</v>
      </c>
      <c r="P7" s="66">
        <v>26</v>
      </c>
      <c r="Q7" s="182" t="s">
        <v>105</v>
      </c>
      <c r="R7" s="60" t="s">
        <v>132</v>
      </c>
      <c r="S7" s="60">
        <v>47929361.509999998</v>
      </c>
      <c r="T7" s="60"/>
      <c r="U7" s="60">
        <v>87864208.509599999</v>
      </c>
      <c r="V7" s="60">
        <v>6619209.7000000002</v>
      </c>
      <c r="W7" s="60">
        <v>4073807.1006</v>
      </c>
      <c r="X7" s="60">
        <v>0</v>
      </c>
      <c r="Y7" s="60">
        <f t="shared" ref="Y7:Y25" si="1">W7-X7</f>
        <v>4073807.1006</v>
      </c>
      <c r="Z7" s="60">
        <v>156317982.45519999</v>
      </c>
      <c r="AA7" s="65">
        <f>S7+T7+U7+V7+Y7+Z7</f>
        <v>302804569.27539998</v>
      </c>
    </row>
    <row r="8" spans="1:27" ht="24.9" customHeight="1">
      <c r="A8" s="178"/>
      <c r="B8" s="180"/>
      <c r="C8" s="56">
        <v>2</v>
      </c>
      <c r="D8" s="60" t="s">
        <v>133</v>
      </c>
      <c r="E8" s="60">
        <v>75535087.781599998</v>
      </c>
      <c r="F8" s="60"/>
      <c r="G8" s="60">
        <v>138471085.23069999</v>
      </c>
      <c r="H8" s="60">
        <v>11660789.470000001</v>
      </c>
      <c r="I8" s="60">
        <v>6420185.1902999999</v>
      </c>
      <c r="J8" s="60">
        <f t="shared" ref="J8:J23" si="2">I8/2</f>
        <v>3210092.59515</v>
      </c>
      <c r="K8" s="60">
        <f t="shared" si="0"/>
        <v>3210092.59515</v>
      </c>
      <c r="L8" s="60">
        <v>257501436.81999999</v>
      </c>
      <c r="M8" s="65">
        <f t="shared" ref="M8:M71" si="3">E8+F8+G8+H8+K8+L8</f>
        <v>486378491.89744997</v>
      </c>
      <c r="N8" s="64"/>
      <c r="O8" s="178"/>
      <c r="P8" s="66">
        <v>27</v>
      </c>
      <c r="Q8" s="183"/>
      <c r="R8" s="60" t="s">
        <v>134</v>
      </c>
      <c r="S8" s="60">
        <v>46938838.829999998</v>
      </c>
      <c r="T8" s="60"/>
      <c r="U8" s="60">
        <v>86048380.212799996</v>
      </c>
      <c r="V8" s="60">
        <v>7073267.9400000004</v>
      </c>
      <c r="W8" s="60">
        <v>3989616.5713999998</v>
      </c>
      <c r="X8" s="60">
        <v>0</v>
      </c>
      <c r="Y8" s="60">
        <f t="shared" si="1"/>
        <v>3989616.5713999998</v>
      </c>
      <c r="Z8" s="60">
        <v>168068973.85569999</v>
      </c>
      <c r="AA8" s="65">
        <f t="shared" ref="AA8:AA71" si="4">S8+T8+U8+V8+Y8+Z8</f>
        <v>312119077.40990001</v>
      </c>
    </row>
    <row r="9" spans="1:27" ht="24.9" customHeight="1">
      <c r="A9" s="178"/>
      <c r="B9" s="180"/>
      <c r="C9" s="56">
        <v>3</v>
      </c>
      <c r="D9" s="60" t="s">
        <v>135</v>
      </c>
      <c r="E9" s="60">
        <v>53147250.656900004</v>
      </c>
      <c r="F9" s="60"/>
      <c r="G9" s="60">
        <v>97429654.106800005</v>
      </c>
      <c r="H9" s="60">
        <v>8231374.1500000004</v>
      </c>
      <c r="I9" s="60">
        <v>4517307.1429000003</v>
      </c>
      <c r="J9" s="60">
        <f t="shared" si="2"/>
        <v>2258653.5714500002</v>
      </c>
      <c r="K9" s="60">
        <f t="shared" si="0"/>
        <v>2258653.5714500002</v>
      </c>
      <c r="L9" s="60">
        <v>168748437.8396</v>
      </c>
      <c r="M9" s="65">
        <f t="shared" si="3"/>
        <v>329815370.32475001</v>
      </c>
      <c r="N9" s="64"/>
      <c r="O9" s="178"/>
      <c r="P9" s="66">
        <v>28</v>
      </c>
      <c r="Q9" s="183"/>
      <c r="R9" s="60" t="s">
        <v>136</v>
      </c>
      <c r="S9" s="60">
        <v>46981328.93</v>
      </c>
      <c r="T9" s="60"/>
      <c r="U9" s="60">
        <v>86126273.1417</v>
      </c>
      <c r="V9" s="60">
        <v>6965401.5599999996</v>
      </c>
      <c r="W9" s="60">
        <v>3993228.0619999999</v>
      </c>
      <c r="X9" s="60">
        <v>0</v>
      </c>
      <c r="Y9" s="60">
        <f t="shared" si="1"/>
        <v>3993228.0619999999</v>
      </c>
      <c r="Z9" s="60">
        <v>165277400.45860001</v>
      </c>
      <c r="AA9" s="65">
        <f t="shared" si="4"/>
        <v>309343632.1523</v>
      </c>
    </row>
    <row r="10" spans="1:27" ht="24.9" customHeight="1">
      <c r="A10" s="178"/>
      <c r="B10" s="180"/>
      <c r="C10" s="56">
        <v>4</v>
      </c>
      <c r="D10" s="60" t="s">
        <v>137</v>
      </c>
      <c r="E10" s="60">
        <v>54151292.260600001</v>
      </c>
      <c r="F10" s="60"/>
      <c r="G10" s="60">
        <v>99270265.332100004</v>
      </c>
      <c r="H10" s="60">
        <v>8527540.2300000004</v>
      </c>
      <c r="I10" s="60">
        <v>4602646.7278000005</v>
      </c>
      <c r="J10" s="60">
        <f t="shared" si="2"/>
        <v>2301323.3639000002</v>
      </c>
      <c r="K10" s="60">
        <f t="shared" si="0"/>
        <v>2301323.3639000002</v>
      </c>
      <c r="L10" s="60">
        <v>176413192.82350001</v>
      </c>
      <c r="M10" s="65">
        <f t="shared" si="3"/>
        <v>340663614.01010001</v>
      </c>
      <c r="N10" s="64"/>
      <c r="O10" s="178"/>
      <c r="P10" s="66">
        <v>29</v>
      </c>
      <c r="Q10" s="183"/>
      <c r="R10" s="60" t="s">
        <v>138</v>
      </c>
      <c r="S10" s="60">
        <v>55680671.390000001</v>
      </c>
      <c r="T10" s="60"/>
      <c r="U10" s="60">
        <v>102073926.4426</v>
      </c>
      <c r="V10" s="60">
        <v>8125134.1299999999</v>
      </c>
      <c r="W10" s="60">
        <v>4732637.9351000004</v>
      </c>
      <c r="X10" s="60">
        <v>0</v>
      </c>
      <c r="Y10" s="60">
        <f t="shared" si="1"/>
        <v>4732637.9351000004</v>
      </c>
      <c r="Z10" s="60">
        <v>195291188.33840001</v>
      </c>
      <c r="AA10" s="65">
        <f t="shared" si="4"/>
        <v>365903558.23610002</v>
      </c>
    </row>
    <row r="11" spans="1:27" ht="24.9" customHeight="1">
      <c r="A11" s="178"/>
      <c r="B11" s="180"/>
      <c r="C11" s="56">
        <v>5</v>
      </c>
      <c r="D11" s="60" t="s">
        <v>139</v>
      </c>
      <c r="E11" s="60">
        <v>49288281.545900002</v>
      </c>
      <c r="F11" s="60"/>
      <c r="G11" s="60">
        <v>90355383.640499994</v>
      </c>
      <c r="H11" s="60">
        <v>7795838.9699999997</v>
      </c>
      <c r="I11" s="60">
        <v>4189309.9556</v>
      </c>
      <c r="J11" s="60">
        <f t="shared" si="2"/>
        <v>2094654.9778</v>
      </c>
      <c r="K11" s="60">
        <f t="shared" si="0"/>
        <v>2094654.9778</v>
      </c>
      <c r="L11" s="60">
        <v>157476821.6652</v>
      </c>
      <c r="M11" s="65">
        <f t="shared" si="3"/>
        <v>307010980.79939997</v>
      </c>
      <c r="N11" s="64"/>
      <c r="O11" s="178"/>
      <c r="P11" s="66">
        <v>30</v>
      </c>
      <c r="Q11" s="183"/>
      <c r="R11" s="60" t="s">
        <v>140</v>
      </c>
      <c r="S11" s="60">
        <v>56116260.039999999</v>
      </c>
      <c r="T11" s="60"/>
      <c r="U11" s="60">
        <v>102872448.4928</v>
      </c>
      <c r="V11" s="60">
        <v>8008790.4100000001</v>
      </c>
      <c r="W11" s="60">
        <v>4769661.2560999999</v>
      </c>
      <c r="X11" s="60">
        <v>0</v>
      </c>
      <c r="Y11" s="60">
        <f t="shared" si="1"/>
        <v>4769661.2560999999</v>
      </c>
      <c r="Z11" s="60">
        <v>192280222.04589999</v>
      </c>
      <c r="AA11" s="65">
        <f t="shared" si="4"/>
        <v>364047382.24479997</v>
      </c>
    </row>
    <row r="12" spans="1:27" ht="24.9" customHeight="1">
      <c r="A12" s="178"/>
      <c r="B12" s="180"/>
      <c r="C12" s="56">
        <v>6</v>
      </c>
      <c r="D12" s="60" t="s">
        <v>141</v>
      </c>
      <c r="E12" s="60">
        <v>50902054.818300001</v>
      </c>
      <c r="F12" s="60"/>
      <c r="G12" s="60">
        <v>93313756.271300003</v>
      </c>
      <c r="H12" s="60">
        <v>8008664.8200000003</v>
      </c>
      <c r="I12" s="60">
        <v>4326474.3327000001</v>
      </c>
      <c r="J12" s="60">
        <f t="shared" si="2"/>
        <v>2163237.1663500001</v>
      </c>
      <c r="K12" s="60">
        <f t="shared" si="0"/>
        <v>2163237.1663500001</v>
      </c>
      <c r="L12" s="60">
        <v>162984738.0406</v>
      </c>
      <c r="M12" s="65">
        <f t="shared" si="3"/>
        <v>317372451.11655003</v>
      </c>
      <c r="N12" s="64"/>
      <c r="O12" s="178"/>
      <c r="P12" s="66">
        <v>31</v>
      </c>
      <c r="Q12" s="183"/>
      <c r="R12" s="60" t="s">
        <v>111</v>
      </c>
      <c r="S12" s="60">
        <v>97023526.459999993</v>
      </c>
      <c r="T12" s="60"/>
      <c r="U12" s="60">
        <v>177863737.185</v>
      </c>
      <c r="V12" s="60">
        <v>13185443.67</v>
      </c>
      <c r="W12" s="60">
        <v>8246617.9091999996</v>
      </c>
      <c r="X12" s="60">
        <v>0</v>
      </c>
      <c r="Y12" s="60">
        <f t="shared" si="1"/>
        <v>8246617.9091999996</v>
      </c>
      <c r="Z12" s="60">
        <v>326251601.38810003</v>
      </c>
      <c r="AA12" s="65">
        <f t="shared" si="4"/>
        <v>622570926.61230004</v>
      </c>
    </row>
    <row r="13" spans="1:27" ht="24.9" customHeight="1">
      <c r="A13" s="178"/>
      <c r="B13" s="180"/>
      <c r="C13" s="56">
        <v>7</v>
      </c>
      <c r="D13" s="60" t="s">
        <v>142</v>
      </c>
      <c r="E13" s="60">
        <v>49388627.057400003</v>
      </c>
      <c r="F13" s="60"/>
      <c r="G13" s="60">
        <v>90539337.247700006</v>
      </c>
      <c r="H13" s="60">
        <v>7752154.2999999998</v>
      </c>
      <c r="I13" s="60">
        <v>4197838.9291000003</v>
      </c>
      <c r="J13" s="60">
        <f t="shared" si="2"/>
        <v>2098919.4645500001</v>
      </c>
      <c r="K13" s="60">
        <f t="shared" si="0"/>
        <v>2098919.4645500001</v>
      </c>
      <c r="L13" s="60">
        <v>156346265.9312</v>
      </c>
      <c r="M13" s="65">
        <f t="shared" si="3"/>
        <v>306125304.00085002</v>
      </c>
      <c r="N13" s="64"/>
      <c r="O13" s="178"/>
      <c r="P13" s="66">
        <v>32</v>
      </c>
      <c r="Q13" s="183"/>
      <c r="R13" s="60" t="s">
        <v>143</v>
      </c>
      <c r="S13" s="60">
        <v>48596942.100000001</v>
      </c>
      <c r="T13" s="60"/>
      <c r="U13" s="60">
        <v>89088018.689799994</v>
      </c>
      <c r="V13" s="60">
        <v>7084598.0999999996</v>
      </c>
      <c r="W13" s="60">
        <v>4130548.8237999999</v>
      </c>
      <c r="X13" s="60">
        <v>0</v>
      </c>
      <c r="Y13" s="60">
        <f t="shared" si="1"/>
        <v>4130548.8237999999</v>
      </c>
      <c r="Z13" s="60">
        <v>168362197.5341</v>
      </c>
      <c r="AA13" s="65">
        <f t="shared" si="4"/>
        <v>317262305.24769998</v>
      </c>
    </row>
    <row r="14" spans="1:27" ht="24.9" customHeight="1">
      <c r="A14" s="178"/>
      <c r="B14" s="180"/>
      <c r="C14" s="56">
        <v>8</v>
      </c>
      <c r="D14" s="60" t="s">
        <v>144</v>
      </c>
      <c r="E14" s="60">
        <v>48156991.053300001</v>
      </c>
      <c r="F14" s="60"/>
      <c r="G14" s="60">
        <v>88281499.478400007</v>
      </c>
      <c r="H14" s="60">
        <v>7477418.1799999997</v>
      </c>
      <c r="I14" s="60">
        <v>4093154.716</v>
      </c>
      <c r="J14" s="60">
        <f t="shared" si="2"/>
        <v>2046577.358</v>
      </c>
      <c r="K14" s="60">
        <f t="shared" si="0"/>
        <v>2046577.358</v>
      </c>
      <c r="L14" s="60">
        <v>149236116.59209999</v>
      </c>
      <c r="M14" s="65">
        <f t="shared" si="3"/>
        <v>295198602.66180003</v>
      </c>
      <c r="N14" s="64"/>
      <c r="O14" s="178"/>
      <c r="P14" s="66">
        <v>33</v>
      </c>
      <c r="Q14" s="183"/>
      <c r="R14" s="60" t="s">
        <v>145</v>
      </c>
      <c r="S14" s="60">
        <v>48094986.630000003</v>
      </c>
      <c r="T14" s="60"/>
      <c r="U14" s="60">
        <v>88167832.840000004</v>
      </c>
      <c r="V14" s="60">
        <v>6535004.1600000001</v>
      </c>
      <c r="W14" s="60">
        <v>4087884.5841999999</v>
      </c>
      <c r="X14" s="60">
        <v>0</v>
      </c>
      <c r="Y14" s="60">
        <f t="shared" si="1"/>
        <v>4087884.5841999999</v>
      </c>
      <c r="Z14" s="60">
        <v>154138749.67550001</v>
      </c>
      <c r="AA14" s="65">
        <f t="shared" si="4"/>
        <v>301024457.8897</v>
      </c>
    </row>
    <row r="15" spans="1:27" ht="24.9" customHeight="1">
      <c r="A15" s="178"/>
      <c r="B15" s="180"/>
      <c r="C15" s="56">
        <v>9</v>
      </c>
      <c r="D15" s="60" t="s">
        <v>146</v>
      </c>
      <c r="E15" s="60">
        <v>51954535.530699998</v>
      </c>
      <c r="F15" s="60"/>
      <c r="G15" s="60">
        <v>95243166.174700007</v>
      </c>
      <c r="H15" s="60">
        <v>8146492.5800000001</v>
      </c>
      <c r="I15" s="60">
        <v>4415931.0510999998</v>
      </c>
      <c r="J15" s="60">
        <f t="shared" si="2"/>
        <v>2207965.5255499999</v>
      </c>
      <c r="K15" s="60">
        <f t="shared" si="0"/>
        <v>2207965.5255499999</v>
      </c>
      <c r="L15" s="60">
        <v>166551709.61359999</v>
      </c>
      <c r="M15" s="65">
        <f t="shared" si="3"/>
        <v>324103869.42455</v>
      </c>
      <c r="N15" s="64"/>
      <c r="O15" s="178"/>
      <c r="P15" s="66">
        <v>34</v>
      </c>
      <c r="Q15" s="183"/>
      <c r="R15" s="60" t="s">
        <v>147</v>
      </c>
      <c r="S15" s="60">
        <v>57570917.100000001</v>
      </c>
      <c r="T15" s="60"/>
      <c r="U15" s="60">
        <v>105539128.9316</v>
      </c>
      <c r="V15" s="60">
        <v>8197374.0499999998</v>
      </c>
      <c r="W15" s="60">
        <v>4893301.3808000004</v>
      </c>
      <c r="X15" s="60">
        <v>0</v>
      </c>
      <c r="Y15" s="60">
        <f t="shared" si="1"/>
        <v>4893301.3808000004</v>
      </c>
      <c r="Z15" s="60">
        <v>197160751.7202</v>
      </c>
      <c r="AA15" s="65">
        <f t="shared" si="4"/>
        <v>373361473.18260002</v>
      </c>
    </row>
    <row r="16" spans="1:27" ht="24.9" customHeight="1">
      <c r="A16" s="178"/>
      <c r="B16" s="180"/>
      <c r="C16" s="56">
        <v>10</v>
      </c>
      <c r="D16" s="60" t="s">
        <v>148</v>
      </c>
      <c r="E16" s="60">
        <v>52723341.004900001</v>
      </c>
      <c r="F16" s="60"/>
      <c r="G16" s="60">
        <v>96652542.021899998</v>
      </c>
      <c r="H16" s="60">
        <v>8383249.6799999997</v>
      </c>
      <c r="I16" s="60">
        <v>4481276.4907999998</v>
      </c>
      <c r="J16" s="60">
        <f t="shared" si="2"/>
        <v>2240638.2453999999</v>
      </c>
      <c r="K16" s="60">
        <f t="shared" si="0"/>
        <v>2240638.2453999999</v>
      </c>
      <c r="L16" s="60">
        <v>172678964.78479999</v>
      </c>
      <c r="M16" s="65">
        <f t="shared" si="3"/>
        <v>332678735.73699999</v>
      </c>
      <c r="N16" s="64"/>
      <c r="O16" s="178"/>
      <c r="P16" s="66">
        <v>35</v>
      </c>
      <c r="Q16" s="183"/>
      <c r="R16" s="60" t="s">
        <v>149</v>
      </c>
      <c r="S16" s="60">
        <v>47501555.630000003</v>
      </c>
      <c r="T16" s="60"/>
      <c r="U16" s="60">
        <v>87079953.853599995</v>
      </c>
      <c r="V16" s="60">
        <v>7019267.1399999997</v>
      </c>
      <c r="W16" s="60">
        <v>4037445.2845000001</v>
      </c>
      <c r="X16" s="60">
        <v>0</v>
      </c>
      <c r="Y16" s="60">
        <f t="shared" si="1"/>
        <v>4037445.2845000001</v>
      </c>
      <c r="Z16" s="60">
        <v>166671437.61250001</v>
      </c>
      <c r="AA16" s="65">
        <f t="shared" si="4"/>
        <v>312309659.52060002</v>
      </c>
    </row>
    <row r="17" spans="1:27" ht="24.9" customHeight="1">
      <c r="A17" s="178"/>
      <c r="B17" s="180"/>
      <c r="C17" s="56">
        <v>11</v>
      </c>
      <c r="D17" s="60" t="s">
        <v>150</v>
      </c>
      <c r="E17" s="60">
        <v>57657190.654200003</v>
      </c>
      <c r="F17" s="60"/>
      <c r="G17" s="60">
        <v>105697285.8008</v>
      </c>
      <c r="H17" s="60">
        <v>9244571.7699999996</v>
      </c>
      <c r="I17" s="60">
        <v>4900634.2936000004</v>
      </c>
      <c r="J17" s="60">
        <f t="shared" si="2"/>
        <v>2450317.1468000002</v>
      </c>
      <c r="K17" s="60">
        <f t="shared" si="0"/>
        <v>2450317.1468000002</v>
      </c>
      <c r="L17" s="60">
        <v>194969912.79910001</v>
      </c>
      <c r="M17" s="65">
        <f t="shared" si="3"/>
        <v>370019278.17089999</v>
      </c>
      <c r="N17" s="64"/>
      <c r="O17" s="178"/>
      <c r="P17" s="66">
        <v>36</v>
      </c>
      <c r="Q17" s="183"/>
      <c r="R17" s="60" t="s">
        <v>151</v>
      </c>
      <c r="S17" s="60">
        <v>60121902.149999999</v>
      </c>
      <c r="T17" s="60"/>
      <c r="U17" s="60">
        <v>110215600.21969999</v>
      </c>
      <c r="V17" s="60">
        <v>8547811.3300000001</v>
      </c>
      <c r="W17" s="60">
        <v>5110125.0712000001</v>
      </c>
      <c r="X17" s="60">
        <v>0</v>
      </c>
      <c r="Y17" s="60">
        <f t="shared" si="1"/>
        <v>5110125.0712000001</v>
      </c>
      <c r="Z17" s="60">
        <v>206230041.12580001</v>
      </c>
      <c r="AA17" s="65">
        <f t="shared" si="4"/>
        <v>390225479.89670002</v>
      </c>
    </row>
    <row r="18" spans="1:27" ht="24.9" customHeight="1">
      <c r="A18" s="178"/>
      <c r="B18" s="180"/>
      <c r="C18" s="56">
        <v>12</v>
      </c>
      <c r="D18" s="60" t="s">
        <v>152</v>
      </c>
      <c r="E18" s="60">
        <v>55513624.967399999</v>
      </c>
      <c r="F18" s="60"/>
      <c r="G18" s="60">
        <v>101767696.5777</v>
      </c>
      <c r="H18" s="60">
        <v>8899637.3200000003</v>
      </c>
      <c r="I18" s="60">
        <v>4718439.6463000001</v>
      </c>
      <c r="J18" s="60">
        <f t="shared" si="2"/>
        <v>2359219.8231500001</v>
      </c>
      <c r="K18" s="60">
        <f t="shared" si="0"/>
        <v>2359219.8231500001</v>
      </c>
      <c r="L18" s="60">
        <v>186043036.32570001</v>
      </c>
      <c r="M18" s="65">
        <f t="shared" si="3"/>
        <v>354583215.01394999</v>
      </c>
      <c r="N18" s="64"/>
      <c r="O18" s="178"/>
      <c r="P18" s="66">
        <v>37</v>
      </c>
      <c r="Q18" s="183"/>
      <c r="R18" s="60" t="s">
        <v>153</v>
      </c>
      <c r="S18" s="60">
        <v>52796668.359999999</v>
      </c>
      <c r="T18" s="60"/>
      <c r="U18" s="60">
        <v>96786965.889699996</v>
      </c>
      <c r="V18" s="60">
        <v>7859375.5999999996</v>
      </c>
      <c r="W18" s="60">
        <v>4487509.0274999999</v>
      </c>
      <c r="X18" s="60">
        <v>0</v>
      </c>
      <c r="Y18" s="60">
        <f t="shared" si="1"/>
        <v>4487509.0274999999</v>
      </c>
      <c r="Z18" s="60">
        <v>188413378.52489999</v>
      </c>
      <c r="AA18" s="65">
        <f t="shared" si="4"/>
        <v>350343897.40210003</v>
      </c>
    </row>
    <row r="19" spans="1:27" ht="24.9" customHeight="1">
      <c r="A19" s="178"/>
      <c r="B19" s="180"/>
      <c r="C19" s="56">
        <v>13</v>
      </c>
      <c r="D19" s="60" t="s">
        <v>154</v>
      </c>
      <c r="E19" s="60">
        <v>42391428.523800001</v>
      </c>
      <c r="F19" s="60"/>
      <c r="G19" s="60">
        <v>77712057.860300004</v>
      </c>
      <c r="H19" s="60">
        <v>7047142.46</v>
      </c>
      <c r="I19" s="60">
        <v>3603104.5915000001</v>
      </c>
      <c r="J19" s="60">
        <f t="shared" si="2"/>
        <v>1801552.29575</v>
      </c>
      <c r="K19" s="60">
        <f t="shared" si="0"/>
        <v>1801552.29575</v>
      </c>
      <c r="L19" s="60">
        <v>138100614.9892</v>
      </c>
      <c r="M19" s="65">
        <f t="shared" si="3"/>
        <v>267052796.12904999</v>
      </c>
      <c r="N19" s="64"/>
      <c r="O19" s="178"/>
      <c r="P19" s="66">
        <v>38</v>
      </c>
      <c r="Q19" s="183"/>
      <c r="R19" s="60" t="s">
        <v>155</v>
      </c>
      <c r="S19" s="60">
        <v>54900807.369999997</v>
      </c>
      <c r="T19" s="60"/>
      <c r="U19" s="60">
        <v>100644278.0491</v>
      </c>
      <c r="V19" s="60">
        <v>8111181</v>
      </c>
      <c r="W19" s="60">
        <v>4666352.5626999997</v>
      </c>
      <c r="X19" s="60">
        <v>0</v>
      </c>
      <c r="Y19" s="60">
        <f t="shared" si="1"/>
        <v>4666352.5626999997</v>
      </c>
      <c r="Z19" s="60">
        <v>194930082.32859999</v>
      </c>
      <c r="AA19" s="65">
        <f t="shared" si="4"/>
        <v>363252701.31040001</v>
      </c>
    </row>
    <row r="20" spans="1:27" ht="24.9" customHeight="1">
      <c r="A20" s="178"/>
      <c r="B20" s="180"/>
      <c r="C20" s="56">
        <v>14</v>
      </c>
      <c r="D20" s="60" t="s">
        <v>156</v>
      </c>
      <c r="E20" s="60">
        <v>40054109.6941</v>
      </c>
      <c r="F20" s="60"/>
      <c r="G20" s="60">
        <v>73427279.959299996</v>
      </c>
      <c r="H20" s="60">
        <v>6725990.5300000003</v>
      </c>
      <c r="I20" s="60">
        <v>3404441.6896000002</v>
      </c>
      <c r="J20" s="60">
        <f t="shared" si="2"/>
        <v>1702220.8448000001</v>
      </c>
      <c r="K20" s="60">
        <f t="shared" si="0"/>
        <v>1702220.8448000001</v>
      </c>
      <c r="L20" s="60">
        <v>129789228.3134</v>
      </c>
      <c r="M20" s="65">
        <f t="shared" si="3"/>
        <v>251698829.3416</v>
      </c>
      <c r="N20" s="64"/>
      <c r="O20" s="178"/>
      <c r="P20" s="66">
        <v>39</v>
      </c>
      <c r="Q20" s="183"/>
      <c r="R20" s="60" t="s">
        <v>157</v>
      </c>
      <c r="S20" s="60">
        <v>43220853.939999998</v>
      </c>
      <c r="T20" s="60"/>
      <c r="U20" s="60">
        <v>79232562.321799994</v>
      </c>
      <c r="V20" s="60">
        <v>6439603.6600000001</v>
      </c>
      <c r="W20" s="60">
        <v>3673602.4879999999</v>
      </c>
      <c r="X20" s="60">
        <v>0</v>
      </c>
      <c r="Y20" s="60">
        <f t="shared" si="1"/>
        <v>3673602.4879999999</v>
      </c>
      <c r="Z20" s="60">
        <v>151669792.30649999</v>
      </c>
      <c r="AA20" s="65">
        <f t="shared" si="4"/>
        <v>284236414.71630001</v>
      </c>
    </row>
    <row r="21" spans="1:27" ht="24.9" customHeight="1">
      <c r="A21" s="178"/>
      <c r="B21" s="180"/>
      <c r="C21" s="56">
        <v>15</v>
      </c>
      <c r="D21" s="60" t="s">
        <v>158</v>
      </c>
      <c r="E21" s="60">
        <v>41708060.615800001</v>
      </c>
      <c r="F21" s="60"/>
      <c r="G21" s="60">
        <v>76459306.343099996</v>
      </c>
      <c r="H21" s="60">
        <v>7127413.5499999998</v>
      </c>
      <c r="I21" s="60">
        <v>3545021.0088</v>
      </c>
      <c r="J21" s="60">
        <f t="shared" si="2"/>
        <v>1772510.5044</v>
      </c>
      <c r="K21" s="60">
        <f t="shared" si="0"/>
        <v>1772510.5044</v>
      </c>
      <c r="L21" s="60">
        <v>140178024.27200001</v>
      </c>
      <c r="M21" s="65">
        <f t="shared" si="3"/>
        <v>267245315.28529999</v>
      </c>
      <c r="N21" s="64"/>
      <c r="O21" s="178"/>
      <c r="P21" s="66">
        <v>40</v>
      </c>
      <c r="Q21" s="183"/>
      <c r="R21" s="60" t="s">
        <v>159</v>
      </c>
      <c r="S21" s="60">
        <v>47652526.369999997</v>
      </c>
      <c r="T21" s="60"/>
      <c r="U21" s="60">
        <v>87356713.744100004</v>
      </c>
      <c r="V21" s="60">
        <v>7250102.2800000003</v>
      </c>
      <c r="W21" s="60">
        <v>4050277.2034999998</v>
      </c>
      <c r="X21" s="60">
        <v>0</v>
      </c>
      <c r="Y21" s="60">
        <f t="shared" si="1"/>
        <v>4050277.2034999998</v>
      </c>
      <c r="Z21" s="60">
        <v>172645432.6749</v>
      </c>
      <c r="AA21" s="65">
        <f t="shared" si="4"/>
        <v>318955052.27249998</v>
      </c>
    </row>
    <row r="22" spans="1:27" ht="24.9" customHeight="1">
      <c r="A22" s="178"/>
      <c r="B22" s="180"/>
      <c r="C22" s="56">
        <v>16</v>
      </c>
      <c r="D22" s="60" t="s">
        <v>160</v>
      </c>
      <c r="E22" s="60">
        <v>62173268.507799998</v>
      </c>
      <c r="F22" s="60"/>
      <c r="G22" s="60">
        <v>113976169.4262</v>
      </c>
      <c r="H22" s="60">
        <v>8913536.3800000008</v>
      </c>
      <c r="I22" s="60">
        <v>5284483.1380000003</v>
      </c>
      <c r="J22" s="60">
        <f t="shared" si="2"/>
        <v>2642241.5690000001</v>
      </c>
      <c r="K22" s="60">
        <f t="shared" si="0"/>
        <v>2642241.5690000001</v>
      </c>
      <c r="L22" s="60">
        <v>186402742.6997</v>
      </c>
      <c r="M22" s="65">
        <f t="shared" si="3"/>
        <v>374107958.58270001</v>
      </c>
      <c r="N22" s="64"/>
      <c r="O22" s="178"/>
      <c r="P22" s="66">
        <v>41</v>
      </c>
      <c r="Q22" s="183"/>
      <c r="R22" s="60" t="s">
        <v>161</v>
      </c>
      <c r="S22" s="60">
        <v>58757257.359999999</v>
      </c>
      <c r="T22" s="60"/>
      <c r="U22" s="60">
        <v>107713930.4445</v>
      </c>
      <c r="V22" s="60">
        <v>8251455.96</v>
      </c>
      <c r="W22" s="60">
        <v>4994135.6339999996</v>
      </c>
      <c r="X22" s="60">
        <v>0</v>
      </c>
      <c r="Y22" s="60">
        <f t="shared" si="1"/>
        <v>4994135.6339999996</v>
      </c>
      <c r="Z22" s="60">
        <v>198560387.41690001</v>
      </c>
      <c r="AA22" s="65">
        <f t="shared" si="4"/>
        <v>378277166.8154</v>
      </c>
    </row>
    <row r="23" spans="1:27" ht="24.9" customHeight="1">
      <c r="A23" s="178"/>
      <c r="B23" s="181"/>
      <c r="C23" s="56">
        <v>17</v>
      </c>
      <c r="D23" s="60" t="s">
        <v>162</v>
      </c>
      <c r="E23" s="60">
        <v>53721351.214900002</v>
      </c>
      <c r="F23" s="60"/>
      <c r="G23" s="60">
        <v>98482096.483400002</v>
      </c>
      <c r="H23" s="60">
        <v>7803640.2800000003</v>
      </c>
      <c r="I23" s="60">
        <v>4566103.4309</v>
      </c>
      <c r="J23" s="60">
        <f t="shared" si="2"/>
        <v>2283051.71545</v>
      </c>
      <c r="K23" s="60">
        <f t="shared" si="0"/>
        <v>2283051.71545</v>
      </c>
      <c r="L23" s="60">
        <v>157678719.11449999</v>
      </c>
      <c r="M23" s="65">
        <f t="shared" si="3"/>
        <v>319968858.80825001</v>
      </c>
      <c r="N23" s="64"/>
      <c r="O23" s="178"/>
      <c r="P23" s="66">
        <v>42</v>
      </c>
      <c r="Q23" s="183"/>
      <c r="R23" s="60" t="s">
        <v>163</v>
      </c>
      <c r="S23" s="60">
        <v>68697321.75</v>
      </c>
      <c r="T23" s="60"/>
      <c r="U23" s="60">
        <v>125936077.84</v>
      </c>
      <c r="V23" s="60">
        <v>10116132.77</v>
      </c>
      <c r="W23" s="60">
        <v>5839001.9875999996</v>
      </c>
      <c r="X23" s="60">
        <v>0</v>
      </c>
      <c r="Y23" s="60">
        <f t="shared" si="1"/>
        <v>5839001.9875999996</v>
      </c>
      <c r="Z23" s="60">
        <v>246818076.69400001</v>
      </c>
      <c r="AA23" s="65">
        <f t="shared" si="4"/>
        <v>457406611.04159999</v>
      </c>
    </row>
    <row r="24" spans="1:27" ht="24.9" customHeight="1">
      <c r="A24" s="56"/>
      <c r="B24" s="171" t="s">
        <v>164</v>
      </c>
      <c r="C24" s="172"/>
      <c r="D24" s="61"/>
      <c r="E24" s="61">
        <f>SUM(E7:E23)</f>
        <v>883741285.07889998</v>
      </c>
      <c r="F24" s="61">
        <f t="shared" ref="F24:G24" si="5">SUM(F7:F23)</f>
        <v>0</v>
      </c>
      <c r="G24" s="61">
        <f t="shared" si="5"/>
        <v>1620076422.7866001</v>
      </c>
      <c r="H24" s="61">
        <f t="shared" ref="H24:M24" si="6">SUM(H7:H23)</f>
        <v>139128851.44</v>
      </c>
      <c r="I24" s="61">
        <f t="shared" si="6"/>
        <v>75114531.235699996</v>
      </c>
      <c r="J24" s="61">
        <f t="shared" si="6"/>
        <v>37557265.617849998</v>
      </c>
      <c r="K24" s="61">
        <f t="shared" si="6"/>
        <v>37557265.617849998</v>
      </c>
      <c r="L24" s="61">
        <f t="shared" si="6"/>
        <v>2847902812.5576</v>
      </c>
      <c r="M24" s="61">
        <f t="shared" si="6"/>
        <v>5528406637.4809504</v>
      </c>
      <c r="N24" s="64"/>
      <c r="O24" s="178"/>
      <c r="P24" s="66">
        <v>43</v>
      </c>
      <c r="Q24" s="183"/>
      <c r="R24" s="60" t="s">
        <v>165</v>
      </c>
      <c r="S24" s="60">
        <v>44832007.619999997</v>
      </c>
      <c r="T24" s="60"/>
      <c r="U24" s="60">
        <v>82186132.697600007</v>
      </c>
      <c r="V24" s="60">
        <v>6859455.0899999999</v>
      </c>
      <c r="W24" s="60">
        <v>3810544.2094000001</v>
      </c>
      <c r="X24" s="60">
        <v>0</v>
      </c>
      <c r="Y24" s="60">
        <f t="shared" si="1"/>
        <v>3810544.2094000001</v>
      </c>
      <c r="Z24" s="60">
        <v>162535514.1288</v>
      </c>
      <c r="AA24" s="65">
        <f t="shared" si="4"/>
        <v>300223653.74580002</v>
      </c>
    </row>
    <row r="25" spans="1:27" ht="24.9" customHeight="1">
      <c r="A25" s="178">
        <v>2</v>
      </c>
      <c r="B25" s="179" t="s">
        <v>166</v>
      </c>
      <c r="C25" s="56">
        <v>1</v>
      </c>
      <c r="D25" s="60" t="s">
        <v>167</v>
      </c>
      <c r="E25" s="60">
        <v>55092998.627999999</v>
      </c>
      <c r="F25" s="60"/>
      <c r="G25" s="60">
        <v>100996603.4684</v>
      </c>
      <c r="H25" s="60">
        <v>7071950.5599999996</v>
      </c>
      <c r="I25" s="60">
        <v>4682688.0629000003</v>
      </c>
      <c r="J25" s="60">
        <v>0</v>
      </c>
      <c r="K25" s="60">
        <f t="shared" ref="K25:K56" si="7">I25-J25</f>
        <v>4682688.0629000003</v>
      </c>
      <c r="L25" s="60">
        <v>175489436.1216</v>
      </c>
      <c r="M25" s="65">
        <f t="shared" si="3"/>
        <v>343333676.8409</v>
      </c>
      <c r="N25" s="64"/>
      <c r="O25" s="178"/>
      <c r="P25" s="66">
        <v>44</v>
      </c>
      <c r="Q25" s="184"/>
      <c r="R25" s="60" t="s">
        <v>168</v>
      </c>
      <c r="S25" s="60">
        <v>52716200.18</v>
      </c>
      <c r="T25" s="60"/>
      <c r="U25" s="60">
        <v>96639451.443599999</v>
      </c>
      <c r="V25" s="60">
        <v>7622037.1200000001</v>
      </c>
      <c r="W25" s="60">
        <v>4480669.5487000002</v>
      </c>
      <c r="X25" s="60">
        <v>0</v>
      </c>
      <c r="Y25" s="60">
        <f t="shared" si="1"/>
        <v>4480669.5487000002</v>
      </c>
      <c r="Z25" s="60">
        <v>182271077.27000001</v>
      </c>
      <c r="AA25" s="65">
        <f t="shared" si="4"/>
        <v>343729435.56230003</v>
      </c>
    </row>
    <row r="26" spans="1:27" ht="24.9" customHeight="1">
      <c r="A26" s="178"/>
      <c r="B26" s="180"/>
      <c r="C26" s="56">
        <v>2</v>
      </c>
      <c r="D26" s="60" t="s">
        <v>169</v>
      </c>
      <c r="E26" s="60">
        <v>67304217.916299999</v>
      </c>
      <c r="F26" s="60"/>
      <c r="G26" s="60">
        <v>123382236.9073</v>
      </c>
      <c r="H26" s="60">
        <v>7437490.2199999997</v>
      </c>
      <c r="I26" s="60">
        <v>5720593.6447000001</v>
      </c>
      <c r="J26" s="60">
        <v>0</v>
      </c>
      <c r="K26" s="60">
        <f t="shared" si="7"/>
        <v>5720593.6447000001</v>
      </c>
      <c r="L26" s="60">
        <v>184949573.79550001</v>
      </c>
      <c r="M26" s="65">
        <f t="shared" si="3"/>
        <v>388794112.48379999</v>
      </c>
      <c r="N26" s="64"/>
      <c r="O26" s="67"/>
      <c r="P26" s="172"/>
      <c r="Q26" s="173"/>
      <c r="R26" s="61"/>
      <c r="S26" s="61">
        <f>1036129933.72+1397166259.81</f>
        <v>2433296193.5300002</v>
      </c>
      <c r="T26" s="61">
        <v>0</v>
      </c>
      <c r="U26" s="61">
        <f>1899435620.9496+2561288189.74</f>
        <v>4460723810.6896</v>
      </c>
      <c r="V26" s="61">
        <f>149870645.67+202201727.29</f>
        <v>352072372.95999998</v>
      </c>
      <c r="W26" s="61">
        <f>88066966.6403+118753633.49</f>
        <v>206820600.13029999</v>
      </c>
      <c r="X26" s="61">
        <v>0</v>
      </c>
      <c r="Y26" s="61">
        <f>W26</f>
        <v>206820600.13029999</v>
      </c>
      <c r="Z26" s="61">
        <f>3593894287.5546+4858298700.34</f>
        <v>8452192987.8945999</v>
      </c>
      <c r="AA26" s="61">
        <f t="shared" si="4"/>
        <v>15905105965.2045</v>
      </c>
    </row>
    <row r="27" spans="1:27" ht="24.9" customHeight="1">
      <c r="A27" s="178"/>
      <c r="B27" s="180"/>
      <c r="C27" s="56">
        <v>3</v>
      </c>
      <c r="D27" s="60" t="s">
        <v>170</v>
      </c>
      <c r="E27" s="60">
        <v>57309560.837099999</v>
      </c>
      <c r="F27" s="60"/>
      <c r="G27" s="60">
        <v>105060010.0731</v>
      </c>
      <c r="H27" s="60">
        <v>6853405.5499999998</v>
      </c>
      <c r="I27" s="60">
        <v>4871087.1272999998</v>
      </c>
      <c r="J27" s="60">
        <v>0</v>
      </c>
      <c r="K27" s="60">
        <f t="shared" si="7"/>
        <v>4871087.1272999998</v>
      </c>
      <c r="L27" s="60">
        <v>169833508.27129999</v>
      </c>
      <c r="M27" s="65">
        <f t="shared" si="3"/>
        <v>343927571.85879999</v>
      </c>
      <c r="N27" s="64"/>
      <c r="O27" s="179">
        <v>20</v>
      </c>
      <c r="P27" s="66">
        <v>1</v>
      </c>
      <c r="Q27" s="179" t="s">
        <v>106</v>
      </c>
      <c r="R27" s="60" t="s">
        <v>171</v>
      </c>
      <c r="S27" s="60">
        <v>53567373.595100001</v>
      </c>
      <c r="T27" s="60"/>
      <c r="U27" s="60">
        <v>98199824.380099997</v>
      </c>
      <c r="V27" s="60">
        <v>6556017.3799999999</v>
      </c>
      <c r="W27" s="60">
        <v>4553015.9392999997</v>
      </c>
      <c r="X27" s="60">
        <v>0</v>
      </c>
      <c r="Y27" s="60">
        <f t="shared" ref="Y27:Y58" si="8">W27-X27</f>
        <v>4553015.9392999997</v>
      </c>
      <c r="Z27" s="60">
        <v>160172703.29730001</v>
      </c>
      <c r="AA27" s="65">
        <f t="shared" si="4"/>
        <v>323048934.59179997</v>
      </c>
    </row>
    <row r="28" spans="1:27" ht="24.9" customHeight="1">
      <c r="A28" s="178"/>
      <c r="B28" s="180"/>
      <c r="C28" s="56">
        <v>4</v>
      </c>
      <c r="D28" s="60" t="s">
        <v>172</v>
      </c>
      <c r="E28" s="60">
        <v>50175346.262199998</v>
      </c>
      <c r="F28" s="60"/>
      <c r="G28" s="60">
        <v>91981552.584600002</v>
      </c>
      <c r="H28" s="60">
        <v>6392465.3899999997</v>
      </c>
      <c r="I28" s="60">
        <v>4264706.9654000001</v>
      </c>
      <c r="J28" s="60">
        <v>0</v>
      </c>
      <c r="K28" s="60">
        <f t="shared" si="7"/>
        <v>4264706.9654000001</v>
      </c>
      <c r="L28" s="60">
        <v>157904413.22839999</v>
      </c>
      <c r="M28" s="65">
        <f t="shared" si="3"/>
        <v>310718484.43059999</v>
      </c>
      <c r="N28" s="64"/>
      <c r="O28" s="180"/>
      <c r="P28" s="66">
        <v>2</v>
      </c>
      <c r="Q28" s="180"/>
      <c r="R28" s="60" t="s">
        <v>173</v>
      </c>
      <c r="S28" s="60">
        <v>55198038.009999998</v>
      </c>
      <c r="T28" s="60"/>
      <c r="U28" s="60">
        <v>101189161.8893</v>
      </c>
      <c r="V28" s="60">
        <v>7031992.3099999996</v>
      </c>
      <c r="W28" s="60">
        <v>4691615.9970000004</v>
      </c>
      <c r="X28" s="60">
        <v>0</v>
      </c>
      <c r="Y28" s="60">
        <f t="shared" si="8"/>
        <v>4691615.9970000004</v>
      </c>
      <c r="Z28" s="60">
        <v>172490897.06389999</v>
      </c>
      <c r="AA28" s="65">
        <f t="shared" si="4"/>
        <v>340601705.27020001</v>
      </c>
    </row>
    <row r="29" spans="1:27" ht="24.9" customHeight="1">
      <c r="A29" s="178"/>
      <c r="B29" s="180"/>
      <c r="C29" s="56">
        <v>5</v>
      </c>
      <c r="D29" s="60" t="s">
        <v>174</v>
      </c>
      <c r="E29" s="60">
        <v>49650303.146799996</v>
      </c>
      <c r="F29" s="60"/>
      <c r="G29" s="60">
        <v>91019042.417199999</v>
      </c>
      <c r="H29" s="60">
        <v>6614660.9400000004</v>
      </c>
      <c r="I29" s="60">
        <v>4220080.3668999998</v>
      </c>
      <c r="J29" s="60">
        <v>0</v>
      </c>
      <c r="K29" s="60">
        <f t="shared" si="7"/>
        <v>4220080.3668999998</v>
      </c>
      <c r="L29" s="60">
        <v>163654816.48820001</v>
      </c>
      <c r="M29" s="65">
        <f t="shared" si="3"/>
        <v>315158903.35909998</v>
      </c>
      <c r="N29" s="64"/>
      <c r="O29" s="180"/>
      <c r="P29" s="66">
        <v>3</v>
      </c>
      <c r="Q29" s="180"/>
      <c r="R29" s="60" t="s">
        <v>175</v>
      </c>
      <c r="S29" s="60">
        <v>60050250.6536</v>
      </c>
      <c r="T29" s="60"/>
      <c r="U29" s="60">
        <v>110084248.53399999</v>
      </c>
      <c r="V29" s="60">
        <v>7361932.5499999998</v>
      </c>
      <c r="W29" s="60">
        <v>5104034.9755999995</v>
      </c>
      <c r="X29" s="60">
        <v>0</v>
      </c>
      <c r="Y29" s="60">
        <f t="shared" si="8"/>
        <v>5104034.9755999995</v>
      </c>
      <c r="Z29" s="60">
        <v>181029724.5404</v>
      </c>
      <c r="AA29" s="65">
        <f t="shared" si="4"/>
        <v>363630191.2536</v>
      </c>
    </row>
    <row r="30" spans="1:27" ht="24.9" customHeight="1">
      <c r="A30" s="178"/>
      <c r="B30" s="180"/>
      <c r="C30" s="56">
        <v>6</v>
      </c>
      <c r="D30" s="60" t="s">
        <v>176</v>
      </c>
      <c r="E30" s="60">
        <v>53083328.715999998</v>
      </c>
      <c r="F30" s="60"/>
      <c r="G30" s="60">
        <v>97312472.267499998</v>
      </c>
      <c r="H30" s="60">
        <v>7038609.0599999996</v>
      </c>
      <c r="I30" s="60">
        <v>4511874.0295000002</v>
      </c>
      <c r="J30" s="60">
        <v>0</v>
      </c>
      <c r="K30" s="60">
        <f t="shared" si="7"/>
        <v>4511874.0295000002</v>
      </c>
      <c r="L30" s="60">
        <v>174626560.7146</v>
      </c>
      <c r="M30" s="65">
        <f t="shared" si="3"/>
        <v>336572844.78759998</v>
      </c>
      <c r="N30" s="64"/>
      <c r="O30" s="180"/>
      <c r="P30" s="66">
        <v>4</v>
      </c>
      <c r="Q30" s="180"/>
      <c r="R30" s="60" t="s">
        <v>177</v>
      </c>
      <c r="S30" s="60">
        <v>56303082.164999999</v>
      </c>
      <c r="T30" s="60"/>
      <c r="U30" s="60">
        <v>103214931.2087</v>
      </c>
      <c r="V30" s="60">
        <v>7205730.46</v>
      </c>
      <c r="W30" s="60">
        <v>4785540.4013</v>
      </c>
      <c r="X30" s="60">
        <v>0</v>
      </c>
      <c r="Y30" s="60">
        <f t="shared" si="8"/>
        <v>4785540.4013</v>
      </c>
      <c r="Z30" s="60">
        <v>176987226.73949999</v>
      </c>
      <c r="AA30" s="65">
        <f t="shared" si="4"/>
        <v>348496510.9745</v>
      </c>
    </row>
    <row r="31" spans="1:27" ht="24.9" customHeight="1">
      <c r="A31" s="178"/>
      <c r="B31" s="180"/>
      <c r="C31" s="56">
        <v>7</v>
      </c>
      <c r="D31" s="60" t="s">
        <v>178</v>
      </c>
      <c r="E31" s="60">
        <v>57820472.259300001</v>
      </c>
      <c r="F31" s="60"/>
      <c r="G31" s="60">
        <v>105996613.9901</v>
      </c>
      <c r="H31" s="60">
        <v>6921535.2400000002</v>
      </c>
      <c r="I31" s="60">
        <v>4914512.5875000004</v>
      </c>
      <c r="J31" s="60">
        <v>0</v>
      </c>
      <c r="K31" s="60">
        <f t="shared" si="7"/>
        <v>4914512.5875000004</v>
      </c>
      <c r="L31" s="60">
        <v>171596699.34020001</v>
      </c>
      <c r="M31" s="65">
        <f t="shared" si="3"/>
        <v>347249833.41710001</v>
      </c>
      <c r="N31" s="64"/>
      <c r="O31" s="180"/>
      <c r="P31" s="66">
        <v>5</v>
      </c>
      <c r="Q31" s="180"/>
      <c r="R31" s="60" t="s">
        <v>179</v>
      </c>
      <c r="S31" s="60">
        <v>52655666.972599998</v>
      </c>
      <c r="T31" s="60"/>
      <c r="U31" s="60">
        <v>96528481.840499997</v>
      </c>
      <c r="V31" s="60">
        <v>6596376.0099999998</v>
      </c>
      <c r="W31" s="60">
        <v>4475524.4643999999</v>
      </c>
      <c r="X31" s="60">
        <v>0</v>
      </c>
      <c r="Y31" s="60">
        <f t="shared" si="8"/>
        <v>4475524.4643999999</v>
      </c>
      <c r="Z31" s="60">
        <v>161217181.43599999</v>
      </c>
      <c r="AA31" s="65">
        <f t="shared" si="4"/>
        <v>321473230.72350001</v>
      </c>
    </row>
    <row r="32" spans="1:27" ht="24.9" customHeight="1">
      <c r="A32" s="178"/>
      <c r="B32" s="180"/>
      <c r="C32" s="56">
        <v>8</v>
      </c>
      <c r="D32" s="60" t="s">
        <v>180</v>
      </c>
      <c r="E32" s="60">
        <v>60485037.327500001</v>
      </c>
      <c r="F32" s="60"/>
      <c r="G32" s="60">
        <v>110881300.3986</v>
      </c>
      <c r="H32" s="60">
        <v>6912706.3700000001</v>
      </c>
      <c r="I32" s="60">
        <v>5140990.1317999996</v>
      </c>
      <c r="J32" s="60">
        <v>0</v>
      </c>
      <c r="K32" s="60">
        <f t="shared" si="7"/>
        <v>5140990.1317999996</v>
      </c>
      <c r="L32" s="60">
        <v>171368208.8127</v>
      </c>
      <c r="M32" s="65">
        <f t="shared" si="3"/>
        <v>354788243.0406</v>
      </c>
      <c r="N32" s="64"/>
      <c r="O32" s="180"/>
      <c r="P32" s="66">
        <v>6</v>
      </c>
      <c r="Q32" s="180"/>
      <c r="R32" s="60" t="s">
        <v>181</v>
      </c>
      <c r="S32" s="60">
        <v>49253306.446500003</v>
      </c>
      <c r="T32" s="60"/>
      <c r="U32" s="60">
        <v>90291267.213</v>
      </c>
      <c r="V32" s="60">
        <v>6397043.5899999999</v>
      </c>
      <c r="W32" s="60">
        <v>4186337.2097999998</v>
      </c>
      <c r="X32" s="60">
        <v>0</v>
      </c>
      <c r="Y32" s="60">
        <f t="shared" si="8"/>
        <v>4186337.2097999998</v>
      </c>
      <c r="Z32" s="60">
        <v>156058474.16690001</v>
      </c>
      <c r="AA32" s="65">
        <f t="shared" si="4"/>
        <v>306186428.62620002</v>
      </c>
    </row>
    <row r="33" spans="1:27" ht="24.9" customHeight="1">
      <c r="A33" s="178"/>
      <c r="B33" s="180"/>
      <c r="C33" s="56">
        <v>9</v>
      </c>
      <c r="D33" s="60" t="s">
        <v>182</v>
      </c>
      <c r="E33" s="60">
        <v>52588730.540899999</v>
      </c>
      <c r="F33" s="60"/>
      <c r="G33" s="60">
        <v>96405773.829999998</v>
      </c>
      <c r="H33" s="60">
        <v>7315265.0999999996</v>
      </c>
      <c r="I33" s="60">
        <v>4469835.1310999999</v>
      </c>
      <c r="J33" s="60">
        <v>0</v>
      </c>
      <c r="K33" s="60">
        <f t="shared" si="7"/>
        <v>4469835.1310999999</v>
      </c>
      <c r="L33" s="60">
        <v>181786397.12099999</v>
      </c>
      <c r="M33" s="65">
        <f t="shared" si="3"/>
        <v>342566001.72299999</v>
      </c>
      <c r="N33" s="64"/>
      <c r="O33" s="180"/>
      <c r="P33" s="66">
        <v>7</v>
      </c>
      <c r="Q33" s="180"/>
      <c r="R33" s="60" t="s">
        <v>183</v>
      </c>
      <c r="S33" s="60">
        <v>49414489.488600001</v>
      </c>
      <c r="T33" s="60"/>
      <c r="U33" s="60">
        <v>90586748.312099993</v>
      </c>
      <c r="V33" s="60">
        <v>6073606.7000000002</v>
      </c>
      <c r="W33" s="60">
        <v>4200037.1341000004</v>
      </c>
      <c r="X33" s="60">
        <v>0</v>
      </c>
      <c r="Y33" s="60">
        <f t="shared" si="8"/>
        <v>4200037.1341000004</v>
      </c>
      <c r="Z33" s="60">
        <v>147687952.8829</v>
      </c>
      <c r="AA33" s="65">
        <f t="shared" si="4"/>
        <v>297962834.51770002</v>
      </c>
    </row>
    <row r="34" spans="1:27" ht="24.9" customHeight="1">
      <c r="A34" s="178"/>
      <c r="B34" s="180"/>
      <c r="C34" s="56">
        <v>10</v>
      </c>
      <c r="D34" s="60" t="s">
        <v>184</v>
      </c>
      <c r="E34" s="60">
        <v>47086292.302100003</v>
      </c>
      <c r="F34" s="60"/>
      <c r="G34" s="60">
        <v>86318692.2271</v>
      </c>
      <c r="H34" s="60">
        <v>6160021.3200000003</v>
      </c>
      <c r="I34" s="60">
        <v>4002149.5359</v>
      </c>
      <c r="J34" s="60">
        <v>0</v>
      </c>
      <c r="K34" s="60">
        <f t="shared" si="7"/>
        <v>4002149.5359</v>
      </c>
      <c r="L34" s="60">
        <v>151888779.00400001</v>
      </c>
      <c r="M34" s="65">
        <f t="shared" si="3"/>
        <v>295455934.38910002</v>
      </c>
      <c r="N34" s="64"/>
      <c r="O34" s="180"/>
      <c r="P34" s="66">
        <v>8</v>
      </c>
      <c r="Q34" s="180"/>
      <c r="R34" s="60" t="s">
        <v>185</v>
      </c>
      <c r="S34" s="60">
        <v>52908086.887400001</v>
      </c>
      <c r="T34" s="60"/>
      <c r="U34" s="60">
        <v>96991218.570700005</v>
      </c>
      <c r="V34" s="60">
        <v>6506911</v>
      </c>
      <c r="W34" s="60">
        <v>4496979.1637000004</v>
      </c>
      <c r="X34" s="60">
        <v>0</v>
      </c>
      <c r="Y34" s="60">
        <f t="shared" si="8"/>
        <v>4496979.1637000004</v>
      </c>
      <c r="Z34" s="60">
        <v>158901834.0848</v>
      </c>
      <c r="AA34" s="65">
        <f t="shared" si="4"/>
        <v>319805029.70660001</v>
      </c>
    </row>
    <row r="35" spans="1:27" ht="24.9" customHeight="1">
      <c r="A35" s="178"/>
      <c r="B35" s="180"/>
      <c r="C35" s="56">
        <v>11</v>
      </c>
      <c r="D35" s="60" t="s">
        <v>186</v>
      </c>
      <c r="E35" s="60">
        <v>47850201.444700003</v>
      </c>
      <c r="F35" s="60"/>
      <c r="G35" s="60">
        <v>87719092.108700007</v>
      </c>
      <c r="H35" s="60">
        <v>6457796.3399999999</v>
      </c>
      <c r="I35" s="60">
        <v>4067078.8065999998</v>
      </c>
      <c r="J35" s="60">
        <v>0</v>
      </c>
      <c r="K35" s="60">
        <f t="shared" si="7"/>
        <v>4067078.8065999998</v>
      </c>
      <c r="L35" s="60">
        <v>159595173.15000001</v>
      </c>
      <c r="M35" s="65">
        <f t="shared" si="3"/>
        <v>305689341.85000002</v>
      </c>
      <c r="N35" s="64"/>
      <c r="O35" s="180"/>
      <c r="P35" s="66">
        <v>9</v>
      </c>
      <c r="Q35" s="180"/>
      <c r="R35" s="60" t="s">
        <v>187</v>
      </c>
      <c r="S35" s="60">
        <v>49625269.9978</v>
      </c>
      <c r="T35" s="60"/>
      <c r="U35" s="60">
        <v>90973151.594500005</v>
      </c>
      <c r="V35" s="60">
        <v>6236014.6900000004</v>
      </c>
      <c r="W35" s="60">
        <v>4217952.6476999996</v>
      </c>
      <c r="X35" s="60">
        <v>0</v>
      </c>
      <c r="Y35" s="60">
        <f t="shared" si="8"/>
        <v>4217952.6476999996</v>
      </c>
      <c r="Z35" s="60">
        <v>151891058.88010001</v>
      </c>
      <c r="AA35" s="65">
        <f t="shared" si="4"/>
        <v>302943447.81010002</v>
      </c>
    </row>
    <row r="36" spans="1:27" ht="24.9" customHeight="1">
      <c r="A36" s="178"/>
      <c r="B36" s="180"/>
      <c r="C36" s="56">
        <v>12</v>
      </c>
      <c r="D36" s="60" t="s">
        <v>188</v>
      </c>
      <c r="E36" s="60">
        <v>46848427.644299999</v>
      </c>
      <c r="F36" s="60"/>
      <c r="G36" s="60">
        <v>85882638.225099996</v>
      </c>
      <c r="H36" s="60">
        <v>6138550.7999999998</v>
      </c>
      <c r="I36" s="60">
        <v>3981931.9761000001</v>
      </c>
      <c r="J36" s="60">
        <v>0</v>
      </c>
      <c r="K36" s="60">
        <f t="shared" si="7"/>
        <v>3981931.9761000001</v>
      </c>
      <c r="L36" s="60">
        <v>151333123.63249999</v>
      </c>
      <c r="M36" s="65">
        <f t="shared" si="3"/>
        <v>294184672.278</v>
      </c>
      <c r="N36" s="64"/>
      <c r="O36" s="180"/>
      <c r="P36" s="66">
        <v>10</v>
      </c>
      <c r="Q36" s="180"/>
      <c r="R36" s="60" t="s">
        <v>189</v>
      </c>
      <c r="S36" s="60">
        <v>59832867.931000002</v>
      </c>
      <c r="T36" s="60"/>
      <c r="U36" s="60">
        <v>109685742.0597</v>
      </c>
      <c r="V36" s="60">
        <v>7507183.0499999998</v>
      </c>
      <c r="W36" s="60">
        <v>5085558.2997000003</v>
      </c>
      <c r="X36" s="60">
        <v>0</v>
      </c>
      <c r="Y36" s="60">
        <f t="shared" si="8"/>
        <v>5085558.2997000003</v>
      </c>
      <c r="Z36" s="60">
        <v>184788796.1128</v>
      </c>
      <c r="AA36" s="65">
        <f t="shared" si="4"/>
        <v>366900147.45319998</v>
      </c>
    </row>
    <row r="37" spans="1:27" ht="24.9" customHeight="1">
      <c r="A37" s="178"/>
      <c r="B37" s="180"/>
      <c r="C37" s="56">
        <v>13</v>
      </c>
      <c r="D37" s="60" t="s">
        <v>190</v>
      </c>
      <c r="E37" s="60">
        <v>54321759.037900001</v>
      </c>
      <c r="F37" s="60"/>
      <c r="G37" s="60">
        <v>99582765.394600004</v>
      </c>
      <c r="H37" s="60">
        <v>6705248.1399999997</v>
      </c>
      <c r="I37" s="60">
        <v>4617135.7329000002</v>
      </c>
      <c r="J37" s="60">
        <v>0</v>
      </c>
      <c r="K37" s="60">
        <f t="shared" si="7"/>
        <v>4617135.7329000002</v>
      </c>
      <c r="L37" s="60">
        <v>165999206.2802</v>
      </c>
      <c r="M37" s="65">
        <f t="shared" si="3"/>
        <v>331226114.58560002</v>
      </c>
      <c r="N37" s="64"/>
      <c r="O37" s="180"/>
      <c r="P37" s="66">
        <v>11</v>
      </c>
      <c r="Q37" s="180"/>
      <c r="R37" s="60" t="s">
        <v>191</v>
      </c>
      <c r="S37" s="60">
        <v>49381089.445699997</v>
      </c>
      <c r="T37" s="60"/>
      <c r="U37" s="60">
        <v>90525519.2817</v>
      </c>
      <c r="V37" s="60">
        <v>6159218.3700000001</v>
      </c>
      <c r="W37" s="60">
        <v>4197198.2619000003</v>
      </c>
      <c r="X37" s="60">
        <v>0</v>
      </c>
      <c r="Y37" s="60">
        <f t="shared" si="8"/>
        <v>4197198.2619000003</v>
      </c>
      <c r="Z37" s="60">
        <v>149903576.19080001</v>
      </c>
      <c r="AA37" s="65">
        <f t="shared" si="4"/>
        <v>300166601.55010003</v>
      </c>
    </row>
    <row r="38" spans="1:27" ht="24.9" customHeight="1">
      <c r="A38" s="178"/>
      <c r="B38" s="180"/>
      <c r="C38" s="56">
        <v>14</v>
      </c>
      <c r="D38" s="60" t="s">
        <v>192</v>
      </c>
      <c r="E38" s="60">
        <v>52661728.274999999</v>
      </c>
      <c r="F38" s="60"/>
      <c r="G38" s="60">
        <v>96539593.433200002</v>
      </c>
      <c r="H38" s="60">
        <v>6734628.1399999997</v>
      </c>
      <c r="I38" s="60">
        <v>4476039.6513</v>
      </c>
      <c r="J38" s="60">
        <v>0</v>
      </c>
      <c r="K38" s="60">
        <f t="shared" si="7"/>
        <v>4476039.6513</v>
      </c>
      <c r="L38" s="60">
        <v>166759558.37239999</v>
      </c>
      <c r="M38" s="65">
        <f t="shared" si="3"/>
        <v>327171547.87190002</v>
      </c>
      <c r="N38" s="64"/>
      <c r="O38" s="180"/>
      <c r="P38" s="66">
        <v>12</v>
      </c>
      <c r="Q38" s="180"/>
      <c r="R38" s="60" t="s">
        <v>193</v>
      </c>
      <c r="S38" s="60">
        <v>54846190.1611</v>
      </c>
      <c r="T38" s="60"/>
      <c r="U38" s="60">
        <v>100544153.6565</v>
      </c>
      <c r="V38" s="60">
        <v>6830483.0999999996</v>
      </c>
      <c r="W38" s="60">
        <v>4661710.3145000003</v>
      </c>
      <c r="X38" s="60">
        <v>0</v>
      </c>
      <c r="Y38" s="60">
        <f t="shared" si="8"/>
        <v>4661710.3145000003</v>
      </c>
      <c r="Z38" s="60">
        <v>167275854.458</v>
      </c>
      <c r="AA38" s="65">
        <f t="shared" si="4"/>
        <v>334158391.69010001</v>
      </c>
    </row>
    <row r="39" spans="1:27" ht="24.9" customHeight="1">
      <c r="A39" s="178"/>
      <c r="B39" s="180"/>
      <c r="C39" s="56">
        <v>15</v>
      </c>
      <c r="D39" s="60" t="s">
        <v>194</v>
      </c>
      <c r="E39" s="60">
        <v>50251959.666699998</v>
      </c>
      <c r="F39" s="60"/>
      <c r="G39" s="60">
        <v>92122000.442300007</v>
      </c>
      <c r="H39" s="60">
        <v>6677436.5199999996</v>
      </c>
      <c r="I39" s="60">
        <v>4271218.8032999998</v>
      </c>
      <c r="J39" s="60">
        <v>0</v>
      </c>
      <c r="K39" s="60">
        <f t="shared" si="7"/>
        <v>4271218.8032999998</v>
      </c>
      <c r="L39" s="60">
        <v>165279443.6232</v>
      </c>
      <c r="M39" s="65">
        <f t="shared" si="3"/>
        <v>318602059.05549997</v>
      </c>
      <c r="N39" s="64"/>
      <c r="O39" s="180"/>
      <c r="P39" s="66">
        <v>13</v>
      </c>
      <c r="Q39" s="180"/>
      <c r="R39" s="60" t="s">
        <v>195</v>
      </c>
      <c r="S39" s="60">
        <v>59769913.4652</v>
      </c>
      <c r="T39" s="60"/>
      <c r="U39" s="60">
        <v>109570333.79790001</v>
      </c>
      <c r="V39" s="60">
        <v>7186936.9900000002</v>
      </c>
      <c r="W39" s="60">
        <v>5080207.4178999998</v>
      </c>
      <c r="X39" s="60">
        <v>0</v>
      </c>
      <c r="Y39" s="60">
        <f t="shared" si="8"/>
        <v>5080207.4178999998</v>
      </c>
      <c r="Z39" s="60">
        <v>176500853.33489999</v>
      </c>
      <c r="AA39" s="65">
        <f t="shared" si="4"/>
        <v>358108245.00590003</v>
      </c>
    </row>
    <row r="40" spans="1:27" ht="24.9" customHeight="1">
      <c r="A40" s="178"/>
      <c r="B40" s="180"/>
      <c r="C40" s="56">
        <v>16</v>
      </c>
      <c r="D40" s="60" t="s">
        <v>196</v>
      </c>
      <c r="E40" s="60">
        <v>46815980.771300003</v>
      </c>
      <c r="F40" s="60"/>
      <c r="G40" s="60">
        <v>85823156.547900006</v>
      </c>
      <c r="H40" s="60">
        <v>6378160.7199999997</v>
      </c>
      <c r="I40" s="60">
        <v>3979174.1195</v>
      </c>
      <c r="J40" s="60">
        <v>0</v>
      </c>
      <c r="K40" s="60">
        <f t="shared" si="7"/>
        <v>3979174.1195</v>
      </c>
      <c r="L40" s="60">
        <v>157534209.58660001</v>
      </c>
      <c r="M40" s="65">
        <f t="shared" si="3"/>
        <v>300530681.74529999</v>
      </c>
      <c r="N40" s="64"/>
      <c r="O40" s="180"/>
      <c r="P40" s="66">
        <v>14</v>
      </c>
      <c r="Q40" s="180"/>
      <c r="R40" s="60" t="s">
        <v>197</v>
      </c>
      <c r="S40" s="60">
        <v>59630159.0779</v>
      </c>
      <c r="T40" s="60"/>
      <c r="U40" s="60">
        <v>109314135.7546</v>
      </c>
      <c r="V40" s="60">
        <v>7586277.8499999996</v>
      </c>
      <c r="W40" s="60">
        <v>5068328.8448999999</v>
      </c>
      <c r="X40" s="60">
        <v>0</v>
      </c>
      <c r="Y40" s="60">
        <f t="shared" si="8"/>
        <v>5068328.8448999999</v>
      </c>
      <c r="Z40" s="60">
        <v>186835763.31920001</v>
      </c>
      <c r="AA40" s="65">
        <f t="shared" si="4"/>
        <v>368434664.8466</v>
      </c>
    </row>
    <row r="41" spans="1:27" ht="24.9" customHeight="1">
      <c r="A41" s="178"/>
      <c r="B41" s="180"/>
      <c r="C41" s="56">
        <v>17</v>
      </c>
      <c r="D41" s="60" t="s">
        <v>198</v>
      </c>
      <c r="E41" s="60">
        <v>44491895.721199997</v>
      </c>
      <c r="F41" s="60"/>
      <c r="G41" s="60">
        <v>81562638.840000004</v>
      </c>
      <c r="H41" s="60">
        <v>5861489.1500000004</v>
      </c>
      <c r="I41" s="60">
        <v>3781636.0367999999</v>
      </c>
      <c r="J41" s="60">
        <v>0</v>
      </c>
      <c r="K41" s="60">
        <f t="shared" si="7"/>
        <v>3781636.0367999999</v>
      </c>
      <c r="L41" s="60">
        <v>144162789.95829999</v>
      </c>
      <c r="M41" s="65">
        <f t="shared" si="3"/>
        <v>279860449.70630002</v>
      </c>
      <c r="N41" s="64"/>
      <c r="O41" s="180"/>
      <c r="P41" s="66">
        <v>15</v>
      </c>
      <c r="Q41" s="180"/>
      <c r="R41" s="60" t="s">
        <v>199</v>
      </c>
      <c r="S41" s="60">
        <v>52072357.953500003</v>
      </c>
      <c r="T41" s="60"/>
      <c r="U41" s="60">
        <v>95459158.493200004</v>
      </c>
      <c r="V41" s="60">
        <v>6831591.7800000003</v>
      </c>
      <c r="W41" s="60">
        <v>4425945.4934</v>
      </c>
      <c r="X41" s="60">
        <v>0</v>
      </c>
      <c r="Y41" s="60">
        <f t="shared" si="8"/>
        <v>4425945.4934</v>
      </c>
      <c r="Z41" s="60">
        <v>167304546.98980001</v>
      </c>
      <c r="AA41" s="65">
        <f t="shared" si="4"/>
        <v>326093600.70990002</v>
      </c>
    </row>
    <row r="42" spans="1:27" ht="24.9" customHeight="1">
      <c r="A42" s="178"/>
      <c r="B42" s="180"/>
      <c r="C42" s="56">
        <v>18</v>
      </c>
      <c r="D42" s="60" t="s">
        <v>200</v>
      </c>
      <c r="E42" s="60">
        <v>50401993.293099999</v>
      </c>
      <c r="F42" s="60"/>
      <c r="G42" s="60">
        <v>92397042.408600003</v>
      </c>
      <c r="H42" s="60">
        <v>6650355</v>
      </c>
      <c r="I42" s="60">
        <v>4283971.0711000003</v>
      </c>
      <c r="J42" s="60">
        <v>0</v>
      </c>
      <c r="K42" s="60">
        <f t="shared" si="7"/>
        <v>4283971.0711000003</v>
      </c>
      <c r="L42" s="60">
        <v>164578576.04800001</v>
      </c>
      <c r="M42" s="65">
        <f t="shared" si="3"/>
        <v>318311937.82080001</v>
      </c>
      <c r="N42" s="64"/>
      <c r="O42" s="180"/>
      <c r="P42" s="66">
        <v>16</v>
      </c>
      <c r="Q42" s="180"/>
      <c r="R42" s="60" t="s">
        <v>201</v>
      </c>
      <c r="S42" s="60">
        <v>58663432.396399997</v>
      </c>
      <c r="T42" s="60"/>
      <c r="U42" s="60">
        <v>107541930.3249</v>
      </c>
      <c r="V42" s="60">
        <v>6831524.1699999999</v>
      </c>
      <c r="W42" s="60">
        <v>4986160.8816</v>
      </c>
      <c r="X42" s="60">
        <v>0</v>
      </c>
      <c r="Y42" s="60">
        <f t="shared" si="8"/>
        <v>4986160.8816</v>
      </c>
      <c r="Z42" s="60">
        <v>167302797.4452</v>
      </c>
      <c r="AA42" s="65">
        <f t="shared" si="4"/>
        <v>345325845.21810001</v>
      </c>
    </row>
    <row r="43" spans="1:27" ht="24.9" customHeight="1">
      <c r="A43" s="178"/>
      <c r="B43" s="180"/>
      <c r="C43" s="56">
        <v>19</v>
      </c>
      <c r="D43" s="60" t="s">
        <v>202</v>
      </c>
      <c r="E43" s="60">
        <v>63441891.533699997</v>
      </c>
      <c r="F43" s="60"/>
      <c r="G43" s="60">
        <v>116301811.88330001</v>
      </c>
      <c r="H43" s="60">
        <v>7240226.4400000004</v>
      </c>
      <c r="I43" s="60">
        <v>5392311.1025</v>
      </c>
      <c r="J43" s="60">
        <v>0</v>
      </c>
      <c r="K43" s="60">
        <f t="shared" si="7"/>
        <v>5392311.1025</v>
      </c>
      <c r="L43" s="60">
        <v>179844402.5918</v>
      </c>
      <c r="M43" s="65">
        <f t="shared" si="3"/>
        <v>372220643.55129999</v>
      </c>
      <c r="N43" s="64"/>
      <c r="O43" s="180"/>
      <c r="P43" s="66">
        <v>17</v>
      </c>
      <c r="Q43" s="180"/>
      <c r="R43" s="60" t="s">
        <v>203</v>
      </c>
      <c r="S43" s="60">
        <v>60557450.3376</v>
      </c>
      <c r="T43" s="60"/>
      <c r="U43" s="60">
        <v>111014048.0846</v>
      </c>
      <c r="V43" s="60">
        <v>7279538.75</v>
      </c>
      <c r="W43" s="60">
        <v>5147144.9526000004</v>
      </c>
      <c r="X43" s="60">
        <v>0</v>
      </c>
      <c r="Y43" s="60">
        <f t="shared" si="8"/>
        <v>5147144.9526000004</v>
      </c>
      <c r="Z43" s="60">
        <v>178897379.55649999</v>
      </c>
      <c r="AA43" s="65">
        <f t="shared" si="4"/>
        <v>362895561.68129998</v>
      </c>
    </row>
    <row r="44" spans="1:27" ht="24.9" customHeight="1">
      <c r="A44" s="178"/>
      <c r="B44" s="180"/>
      <c r="C44" s="56">
        <v>20</v>
      </c>
      <c r="D44" s="60" t="s">
        <v>204</v>
      </c>
      <c r="E44" s="60">
        <v>54355798.548799999</v>
      </c>
      <c r="F44" s="60"/>
      <c r="G44" s="60">
        <v>99645166.699200004</v>
      </c>
      <c r="H44" s="60">
        <v>5338476.4800000004</v>
      </c>
      <c r="I44" s="60">
        <v>4620028.9574999996</v>
      </c>
      <c r="J44" s="60">
        <v>0</v>
      </c>
      <c r="K44" s="60">
        <f t="shared" si="7"/>
        <v>4620028.9574999996</v>
      </c>
      <c r="L44" s="60">
        <v>130627263.0446</v>
      </c>
      <c r="M44" s="65">
        <f t="shared" si="3"/>
        <v>294586733.73009998</v>
      </c>
      <c r="N44" s="64"/>
      <c r="O44" s="180"/>
      <c r="P44" s="66">
        <v>18</v>
      </c>
      <c r="Q44" s="180"/>
      <c r="R44" s="60" t="s">
        <v>205</v>
      </c>
      <c r="S44" s="60">
        <v>57970129.285899997</v>
      </c>
      <c r="T44" s="60"/>
      <c r="U44" s="60">
        <v>106270965.573</v>
      </c>
      <c r="V44" s="60">
        <v>7029639.75</v>
      </c>
      <c r="W44" s="60">
        <v>4927232.8458000002</v>
      </c>
      <c r="X44" s="60">
        <v>0</v>
      </c>
      <c r="Y44" s="60">
        <f t="shared" si="8"/>
        <v>4927232.8458000002</v>
      </c>
      <c r="Z44" s="60">
        <v>172430012.9111</v>
      </c>
      <c r="AA44" s="65">
        <f t="shared" si="4"/>
        <v>348627980.36580002</v>
      </c>
    </row>
    <row r="45" spans="1:27" ht="24.9" customHeight="1">
      <c r="A45" s="178"/>
      <c r="B45" s="180"/>
      <c r="C45" s="62">
        <v>21</v>
      </c>
      <c r="D45" s="60" t="s">
        <v>206</v>
      </c>
      <c r="E45" s="60">
        <v>52674869.713699996</v>
      </c>
      <c r="F45" s="60"/>
      <c r="G45" s="60">
        <v>96563684.346699998</v>
      </c>
      <c r="H45" s="60">
        <v>7266050.5599999996</v>
      </c>
      <c r="I45" s="60">
        <v>4477156.6217999998</v>
      </c>
      <c r="J45" s="60">
        <v>0</v>
      </c>
      <c r="K45" s="60">
        <f t="shared" si="7"/>
        <v>4477156.6217999998</v>
      </c>
      <c r="L45" s="60">
        <v>180512728.63699999</v>
      </c>
      <c r="M45" s="65">
        <f t="shared" si="3"/>
        <v>341494489.87919998</v>
      </c>
      <c r="N45" s="64"/>
      <c r="O45" s="180"/>
      <c r="P45" s="66">
        <v>19</v>
      </c>
      <c r="Q45" s="180"/>
      <c r="R45" s="60" t="s">
        <v>207</v>
      </c>
      <c r="S45" s="60">
        <v>63570858.831900001</v>
      </c>
      <c r="T45" s="60"/>
      <c r="U45" s="60">
        <v>116538235.0115</v>
      </c>
      <c r="V45" s="60">
        <v>7858958.8600000003</v>
      </c>
      <c r="W45" s="60">
        <v>5403272.8152999999</v>
      </c>
      <c r="X45" s="60">
        <v>0</v>
      </c>
      <c r="Y45" s="60">
        <f t="shared" si="8"/>
        <v>5403272.8152999999</v>
      </c>
      <c r="Z45" s="60">
        <v>193892726.50189999</v>
      </c>
      <c r="AA45" s="65">
        <f t="shared" si="4"/>
        <v>387264052.02060002</v>
      </c>
    </row>
    <row r="46" spans="1:27" ht="24.9" customHeight="1">
      <c r="A46" s="56"/>
      <c r="B46" s="174" t="s">
        <v>208</v>
      </c>
      <c r="C46" s="174"/>
      <c r="D46" s="61"/>
      <c r="E46" s="61">
        <f>SUM(E25:E45)</f>
        <v>1114712793.5866001</v>
      </c>
      <c r="F46" s="61">
        <f t="shared" ref="F46:M46" si="9">SUM(F25:F45)</f>
        <v>0</v>
      </c>
      <c r="G46" s="61">
        <f t="shared" si="9"/>
        <v>2043493888.4935</v>
      </c>
      <c r="H46" s="61">
        <f t="shared" si="9"/>
        <v>140166528.03999999</v>
      </c>
      <c r="I46" s="61">
        <f t="shared" si="9"/>
        <v>94746200.462400004</v>
      </c>
      <c r="J46" s="61">
        <f t="shared" si="9"/>
        <v>0</v>
      </c>
      <c r="K46" s="61">
        <f t="shared" si="9"/>
        <v>94746200.462400004</v>
      </c>
      <c r="L46" s="61">
        <f t="shared" si="9"/>
        <v>3469324867.8221002</v>
      </c>
      <c r="M46" s="61">
        <f t="shared" si="9"/>
        <v>6862444278.4046001</v>
      </c>
      <c r="N46" s="64"/>
      <c r="O46" s="180"/>
      <c r="P46" s="66">
        <v>20</v>
      </c>
      <c r="Q46" s="180"/>
      <c r="R46" s="60" t="s">
        <v>209</v>
      </c>
      <c r="S46" s="60">
        <v>50622904.726099998</v>
      </c>
      <c r="T46" s="60"/>
      <c r="U46" s="60">
        <v>92802017.722200006</v>
      </c>
      <c r="V46" s="60">
        <v>6583910.1299999999</v>
      </c>
      <c r="W46" s="60">
        <v>4302747.6734999996</v>
      </c>
      <c r="X46" s="60">
        <v>0</v>
      </c>
      <c r="Y46" s="60">
        <f t="shared" si="8"/>
        <v>4302747.6734999996</v>
      </c>
      <c r="Z46" s="60">
        <v>160894565.40790001</v>
      </c>
      <c r="AA46" s="65">
        <f t="shared" si="4"/>
        <v>315206145.65969998</v>
      </c>
    </row>
    <row r="47" spans="1:27" ht="24.9" customHeight="1">
      <c r="A47" s="178">
        <v>3</v>
      </c>
      <c r="B47" s="179" t="s">
        <v>210</v>
      </c>
      <c r="C47" s="63">
        <v>1</v>
      </c>
      <c r="D47" s="60" t="s">
        <v>211</v>
      </c>
      <c r="E47" s="60">
        <v>50580327.394199997</v>
      </c>
      <c r="F47" s="60"/>
      <c r="G47" s="60">
        <v>92723964.865899995</v>
      </c>
      <c r="H47" s="60">
        <v>6466601.54</v>
      </c>
      <c r="I47" s="60">
        <v>4299128.7677999996</v>
      </c>
      <c r="J47" s="60">
        <f>I47/2</f>
        <v>2149564.3838999998</v>
      </c>
      <c r="K47" s="60">
        <f t="shared" si="7"/>
        <v>2149564.3838999998</v>
      </c>
      <c r="L47" s="60">
        <v>166842854.43689999</v>
      </c>
      <c r="M47" s="65">
        <f t="shared" si="3"/>
        <v>318763312.62089998</v>
      </c>
      <c r="N47" s="64"/>
      <c r="O47" s="180"/>
      <c r="P47" s="66">
        <v>21</v>
      </c>
      <c r="Q47" s="180"/>
      <c r="R47" s="60" t="s">
        <v>106</v>
      </c>
      <c r="S47" s="60">
        <v>69721118.829500005</v>
      </c>
      <c r="T47" s="60"/>
      <c r="U47" s="60">
        <v>127812904.8549</v>
      </c>
      <c r="V47" s="60">
        <v>8842168.0700000003</v>
      </c>
      <c r="W47" s="60">
        <v>5926020.7105</v>
      </c>
      <c r="X47" s="60">
        <v>0</v>
      </c>
      <c r="Y47" s="60">
        <f t="shared" si="8"/>
        <v>5926020.7105</v>
      </c>
      <c r="Z47" s="60">
        <v>219338103.4677</v>
      </c>
      <c r="AA47" s="65">
        <f t="shared" si="4"/>
        <v>431640315.93260002</v>
      </c>
    </row>
    <row r="48" spans="1:27" ht="24.9" customHeight="1">
      <c r="A48" s="178"/>
      <c r="B48" s="180"/>
      <c r="C48" s="56">
        <v>2</v>
      </c>
      <c r="D48" s="60" t="s">
        <v>212</v>
      </c>
      <c r="E48" s="60">
        <v>39493042.724399999</v>
      </c>
      <c r="F48" s="60"/>
      <c r="G48" s="60">
        <v>72398730.784799993</v>
      </c>
      <c r="H48" s="60">
        <v>5404608.5099999998</v>
      </c>
      <c r="I48" s="60">
        <v>3356753.2052000002</v>
      </c>
      <c r="J48" s="60">
        <f t="shared" ref="J48:J77" si="10">I48/2</f>
        <v>1678376.6026000001</v>
      </c>
      <c r="K48" s="60">
        <f t="shared" si="7"/>
        <v>1678376.6026000001</v>
      </c>
      <c r="L48" s="60">
        <v>139358558.16999999</v>
      </c>
      <c r="M48" s="65">
        <f t="shared" si="3"/>
        <v>258333316.79179999</v>
      </c>
      <c r="N48" s="64"/>
      <c r="O48" s="180"/>
      <c r="P48" s="66">
        <v>22</v>
      </c>
      <c r="Q48" s="180"/>
      <c r="R48" s="60" t="s">
        <v>213</v>
      </c>
      <c r="S48" s="60">
        <v>49058775.964000002</v>
      </c>
      <c r="T48" s="60"/>
      <c r="U48" s="60">
        <v>89934653.514500007</v>
      </c>
      <c r="V48" s="60">
        <v>6126201.3600000003</v>
      </c>
      <c r="W48" s="60">
        <v>4169802.8843</v>
      </c>
      <c r="X48" s="60">
        <v>0</v>
      </c>
      <c r="Y48" s="60">
        <f t="shared" si="8"/>
        <v>4169802.8843</v>
      </c>
      <c r="Z48" s="60">
        <v>149049098.5979</v>
      </c>
      <c r="AA48" s="65">
        <f t="shared" si="4"/>
        <v>298338532.32069999</v>
      </c>
    </row>
    <row r="49" spans="1:27" ht="24.9" customHeight="1">
      <c r="A49" s="178"/>
      <c r="B49" s="180"/>
      <c r="C49" s="56">
        <v>3</v>
      </c>
      <c r="D49" s="60" t="s">
        <v>214</v>
      </c>
      <c r="E49" s="60">
        <v>52142004.633000001</v>
      </c>
      <c r="F49" s="60"/>
      <c r="G49" s="60">
        <v>95586834.935800001</v>
      </c>
      <c r="H49" s="60">
        <v>6919091.4000000004</v>
      </c>
      <c r="I49" s="60">
        <v>4431865.1870999997</v>
      </c>
      <c r="J49" s="60">
        <f t="shared" si="10"/>
        <v>2215932.5935499999</v>
      </c>
      <c r="K49" s="60">
        <f t="shared" si="7"/>
        <v>2215932.5935499999</v>
      </c>
      <c r="L49" s="60">
        <v>178553256.4021</v>
      </c>
      <c r="M49" s="65">
        <f t="shared" si="3"/>
        <v>335417119.96445</v>
      </c>
      <c r="N49" s="64"/>
      <c r="O49" s="180"/>
      <c r="P49" s="66">
        <v>23</v>
      </c>
      <c r="Q49" s="180"/>
      <c r="R49" s="60" t="s">
        <v>215</v>
      </c>
      <c r="S49" s="60">
        <v>46347538.397100002</v>
      </c>
      <c r="T49" s="60"/>
      <c r="U49" s="60">
        <v>84964406.981099993</v>
      </c>
      <c r="V49" s="60">
        <v>5878587.3200000003</v>
      </c>
      <c r="W49" s="60">
        <v>3939358.3613</v>
      </c>
      <c r="X49" s="60">
        <v>0</v>
      </c>
      <c r="Y49" s="60">
        <f t="shared" si="8"/>
        <v>3939358.3613</v>
      </c>
      <c r="Z49" s="60">
        <v>142640866.5607</v>
      </c>
      <c r="AA49" s="65">
        <f t="shared" si="4"/>
        <v>283770757.62019998</v>
      </c>
    </row>
    <row r="50" spans="1:27" ht="24.9" customHeight="1">
      <c r="A50" s="178"/>
      <c r="B50" s="180"/>
      <c r="C50" s="56">
        <v>4</v>
      </c>
      <c r="D50" s="60" t="s">
        <v>216</v>
      </c>
      <c r="E50" s="60">
        <v>39972769.006300002</v>
      </c>
      <c r="F50" s="60"/>
      <c r="G50" s="60">
        <v>73278166.035600007</v>
      </c>
      <c r="H50" s="60">
        <v>5594598.2699999996</v>
      </c>
      <c r="I50" s="60">
        <v>3397528.0512999999</v>
      </c>
      <c r="J50" s="60">
        <f t="shared" si="10"/>
        <v>1698764.02565</v>
      </c>
      <c r="K50" s="60">
        <f t="shared" si="7"/>
        <v>1698764.02565</v>
      </c>
      <c r="L50" s="60">
        <v>144275478.3725</v>
      </c>
      <c r="M50" s="65">
        <f t="shared" si="3"/>
        <v>264819775.71004999</v>
      </c>
      <c r="N50" s="64"/>
      <c r="O50" s="180"/>
      <c r="P50" s="66">
        <v>24</v>
      </c>
      <c r="Q50" s="180"/>
      <c r="R50" s="60" t="s">
        <v>217</v>
      </c>
      <c r="S50" s="60">
        <v>56381085.762100004</v>
      </c>
      <c r="T50" s="60"/>
      <c r="U50" s="60">
        <v>103357927.5707</v>
      </c>
      <c r="V50" s="60">
        <v>7256472.8200000003</v>
      </c>
      <c r="W50" s="60">
        <v>4792170.4000000004</v>
      </c>
      <c r="X50" s="60">
        <v>0</v>
      </c>
      <c r="Y50" s="60">
        <f t="shared" si="8"/>
        <v>4792170.4000000004</v>
      </c>
      <c r="Z50" s="60">
        <v>178300434.93189999</v>
      </c>
      <c r="AA50" s="65">
        <f t="shared" si="4"/>
        <v>350088091.48470002</v>
      </c>
    </row>
    <row r="51" spans="1:27" ht="24.9" customHeight="1">
      <c r="A51" s="178"/>
      <c r="B51" s="180"/>
      <c r="C51" s="56">
        <v>5</v>
      </c>
      <c r="D51" s="60" t="s">
        <v>218</v>
      </c>
      <c r="E51" s="60">
        <v>53716837.805299997</v>
      </c>
      <c r="F51" s="60"/>
      <c r="G51" s="60">
        <v>98473822.491400003</v>
      </c>
      <c r="H51" s="60">
        <v>7191001.75</v>
      </c>
      <c r="I51" s="60">
        <v>4565719.8088999996</v>
      </c>
      <c r="J51" s="60">
        <f t="shared" si="10"/>
        <v>2282859.9044499998</v>
      </c>
      <c r="K51" s="60">
        <f t="shared" si="7"/>
        <v>2282859.9044499998</v>
      </c>
      <c r="L51" s="60">
        <v>185590274.7762</v>
      </c>
      <c r="M51" s="65">
        <f t="shared" si="3"/>
        <v>347254796.72735</v>
      </c>
      <c r="N51" s="64"/>
      <c r="O51" s="180"/>
      <c r="P51" s="66">
        <v>25</v>
      </c>
      <c r="Q51" s="180"/>
      <c r="R51" s="60" t="s">
        <v>219</v>
      </c>
      <c r="S51" s="60">
        <v>56105950.739799999</v>
      </c>
      <c r="T51" s="60"/>
      <c r="U51" s="60">
        <v>102853549.45640001</v>
      </c>
      <c r="V51" s="60">
        <v>7009615.9199999999</v>
      </c>
      <c r="W51" s="60">
        <v>4768785.0059000002</v>
      </c>
      <c r="X51" s="60">
        <v>0</v>
      </c>
      <c r="Y51" s="60">
        <f t="shared" si="8"/>
        <v>4768785.0059000002</v>
      </c>
      <c r="Z51" s="60">
        <v>171911797.79440001</v>
      </c>
      <c r="AA51" s="65">
        <f t="shared" si="4"/>
        <v>342649698.91649997</v>
      </c>
    </row>
    <row r="52" spans="1:27" ht="24.9" customHeight="1">
      <c r="A52" s="178"/>
      <c r="B52" s="180"/>
      <c r="C52" s="56">
        <v>6</v>
      </c>
      <c r="D52" s="60" t="s">
        <v>220</v>
      </c>
      <c r="E52" s="60">
        <v>46820275.186399996</v>
      </c>
      <c r="F52" s="60"/>
      <c r="G52" s="60">
        <v>85831029.078899994</v>
      </c>
      <c r="H52" s="60">
        <v>6011339.9800000004</v>
      </c>
      <c r="I52" s="60">
        <v>3979539.128</v>
      </c>
      <c r="J52" s="60">
        <f t="shared" si="10"/>
        <v>1989769.564</v>
      </c>
      <c r="K52" s="60">
        <f t="shared" si="7"/>
        <v>1989769.564</v>
      </c>
      <c r="L52" s="60">
        <v>155060721.14219999</v>
      </c>
      <c r="M52" s="65">
        <f t="shared" si="3"/>
        <v>295713134.9515</v>
      </c>
      <c r="N52" s="64"/>
      <c r="O52" s="180"/>
      <c r="P52" s="66">
        <v>26</v>
      </c>
      <c r="Q52" s="180"/>
      <c r="R52" s="60" t="s">
        <v>221</v>
      </c>
      <c r="S52" s="60">
        <v>53220526.280699998</v>
      </c>
      <c r="T52" s="60"/>
      <c r="U52" s="60">
        <v>97563983.137899995</v>
      </c>
      <c r="V52" s="60">
        <v>6929114.9900000002</v>
      </c>
      <c r="W52" s="60">
        <v>4523535.2824999997</v>
      </c>
      <c r="X52" s="60">
        <v>0</v>
      </c>
      <c r="Y52" s="60">
        <f t="shared" si="8"/>
        <v>4523535.2824999997</v>
      </c>
      <c r="Z52" s="60">
        <v>169828440.05989999</v>
      </c>
      <c r="AA52" s="65">
        <f t="shared" si="4"/>
        <v>332065599.75099999</v>
      </c>
    </row>
    <row r="53" spans="1:27" ht="24.9" customHeight="1">
      <c r="A53" s="178"/>
      <c r="B53" s="180"/>
      <c r="C53" s="56">
        <v>7</v>
      </c>
      <c r="D53" s="60" t="s">
        <v>222</v>
      </c>
      <c r="E53" s="60">
        <v>53102346.512699999</v>
      </c>
      <c r="F53" s="60"/>
      <c r="G53" s="60">
        <v>97347335.733199999</v>
      </c>
      <c r="H53" s="60">
        <v>6874838.8700000001</v>
      </c>
      <c r="I53" s="60">
        <v>4513490.4674000004</v>
      </c>
      <c r="J53" s="60">
        <f t="shared" si="10"/>
        <v>2256745.2337000002</v>
      </c>
      <c r="K53" s="60">
        <f t="shared" si="7"/>
        <v>2256745.2337000002</v>
      </c>
      <c r="L53" s="60">
        <v>177408004.49329999</v>
      </c>
      <c r="M53" s="65">
        <f t="shared" si="3"/>
        <v>336989270.84289998</v>
      </c>
      <c r="N53" s="64"/>
      <c r="O53" s="180"/>
      <c r="P53" s="66">
        <v>27</v>
      </c>
      <c r="Q53" s="180"/>
      <c r="R53" s="60" t="s">
        <v>223</v>
      </c>
      <c r="S53" s="60">
        <v>54338278.3112</v>
      </c>
      <c r="T53" s="60"/>
      <c r="U53" s="60">
        <v>99613048.562000006</v>
      </c>
      <c r="V53" s="60">
        <v>6877304.5099999998</v>
      </c>
      <c r="W53" s="60">
        <v>4618539.8062000005</v>
      </c>
      <c r="X53" s="60">
        <v>0</v>
      </c>
      <c r="Y53" s="60">
        <f t="shared" si="8"/>
        <v>4618539.8062000005</v>
      </c>
      <c r="Z53" s="60">
        <v>168487589.06240001</v>
      </c>
      <c r="AA53" s="65">
        <f t="shared" si="4"/>
        <v>333934760.2518</v>
      </c>
    </row>
    <row r="54" spans="1:27" ht="24.9" customHeight="1">
      <c r="A54" s="178"/>
      <c r="B54" s="180"/>
      <c r="C54" s="56">
        <v>8</v>
      </c>
      <c r="D54" s="60" t="s">
        <v>224</v>
      </c>
      <c r="E54" s="60">
        <v>42548205.136799999</v>
      </c>
      <c r="F54" s="60"/>
      <c r="G54" s="60">
        <v>77999461.084299996</v>
      </c>
      <c r="H54" s="60">
        <v>5605211.8499999996</v>
      </c>
      <c r="I54" s="60">
        <v>3616429.9865999999</v>
      </c>
      <c r="J54" s="60">
        <f t="shared" si="10"/>
        <v>1808214.9933</v>
      </c>
      <c r="K54" s="60">
        <f t="shared" si="7"/>
        <v>1808214.9933</v>
      </c>
      <c r="L54" s="60">
        <v>144550156.8779</v>
      </c>
      <c r="M54" s="65">
        <f t="shared" si="3"/>
        <v>272511249.94230002</v>
      </c>
      <c r="N54" s="64"/>
      <c r="O54" s="180"/>
      <c r="P54" s="66">
        <v>28</v>
      </c>
      <c r="Q54" s="180"/>
      <c r="R54" s="60" t="s">
        <v>225</v>
      </c>
      <c r="S54" s="60">
        <v>45769924.145300001</v>
      </c>
      <c r="T54" s="60"/>
      <c r="U54" s="60">
        <v>83905523.293500006</v>
      </c>
      <c r="V54" s="60">
        <v>6095699.1600000001</v>
      </c>
      <c r="W54" s="60">
        <v>3890263.4232000001</v>
      </c>
      <c r="X54" s="60">
        <v>0</v>
      </c>
      <c r="Y54" s="60">
        <f t="shared" si="8"/>
        <v>3890263.4232000001</v>
      </c>
      <c r="Z54" s="60">
        <v>148259704.065</v>
      </c>
      <c r="AA54" s="65">
        <f t="shared" si="4"/>
        <v>287921114.08700001</v>
      </c>
    </row>
    <row r="55" spans="1:27" ht="24.9" customHeight="1">
      <c r="A55" s="178"/>
      <c r="B55" s="180"/>
      <c r="C55" s="56">
        <v>9</v>
      </c>
      <c r="D55" s="60" t="s">
        <v>226</v>
      </c>
      <c r="E55" s="60">
        <v>49378664.260499999</v>
      </c>
      <c r="F55" s="60"/>
      <c r="G55" s="60">
        <v>90521073.427000001</v>
      </c>
      <c r="H55" s="60">
        <v>6439709.3099999996</v>
      </c>
      <c r="I55" s="60">
        <v>4196992.1305999998</v>
      </c>
      <c r="J55" s="60">
        <f t="shared" si="10"/>
        <v>2098496.0652999999</v>
      </c>
      <c r="K55" s="60">
        <f t="shared" si="7"/>
        <v>2098496.0652999999</v>
      </c>
      <c r="L55" s="60">
        <v>166146885.58669999</v>
      </c>
      <c r="M55" s="65">
        <f t="shared" si="3"/>
        <v>314584828.64950001</v>
      </c>
      <c r="N55" s="64"/>
      <c r="O55" s="180"/>
      <c r="P55" s="66">
        <v>29</v>
      </c>
      <c r="Q55" s="180"/>
      <c r="R55" s="60" t="s">
        <v>227</v>
      </c>
      <c r="S55" s="60">
        <v>54766609.987599999</v>
      </c>
      <c r="T55" s="60"/>
      <c r="U55" s="60">
        <v>100398267.1116</v>
      </c>
      <c r="V55" s="60">
        <v>6858105.4299999997</v>
      </c>
      <c r="W55" s="60">
        <v>4654946.3129000003</v>
      </c>
      <c r="X55" s="60">
        <v>0</v>
      </c>
      <c r="Y55" s="60">
        <f t="shared" si="8"/>
        <v>4654946.3129000003</v>
      </c>
      <c r="Z55" s="60">
        <v>167990718.3901</v>
      </c>
      <c r="AA55" s="65">
        <f t="shared" si="4"/>
        <v>334668647.23220003</v>
      </c>
    </row>
    <row r="56" spans="1:27" ht="24.9" customHeight="1">
      <c r="A56" s="178"/>
      <c r="B56" s="180"/>
      <c r="C56" s="56">
        <v>10</v>
      </c>
      <c r="D56" s="60" t="s">
        <v>228</v>
      </c>
      <c r="E56" s="60">
        <v>53721700.737099998</v>
      </c>
      <c r="F56" s="60"/>
      <c r="G56" s="60">
        <v>98482737.228300005</v>
      </c>
      <c r="H56" s="60">
        <v>7150061.7400000002</v>
      </c>
      <c r="I56" s="60">
        <v>4566133.1388999997</v>
      </c>
      <c r="J56" s="60">
        <f t="shared" si="10"/>
        <v>2283066.5694499998</v>
      </c>
      <c r="K56" s="60">
        <f t="shared" si="7"/>
        <v>2283066.5694499998</v>
      </c>
      <c r="L56" s="60">
        <v>184530750.55379999</v>
      </c>
      <c r="M56" s="65">
        <f t="shared" si="3"/>
        <v>346168316.82865</v>
      </c>
      <c r="N56" s="64"/>
      <c r="O56" s="180"/>
      <c r="P56" s="66">
        <v>30</v>
      </c>
      <c r="Q56" s="180"/>
      <c r="R56" s="60" t="s">
        <v>229</v>
      </c>
      <c r="S56" s="60">
        <v>49402778.564300001</v>
      </c>
      <c r="T56" s="60"/>
      <c r="U56" s="60">
        <v>90565279.820600003</v>
      </c>
      <c r="V56" s="60">
        <v>6615142.4299999997</v>
      </c>
      <c r="W56" s="60">
        <v>4199041.7515000002</v>
      </c>
      <c r="X56" s="60">
        <v>0</v>
      </c>
      <c r="Y56" s="60">
        <f t="shared" si="8"/>
        <v>4199041.7515000002</v>
      </c>
      <c r="Z56" s="60">
        <v>161702855.02270001</v>
      </c>
      <c r="AA56" s="65">
        <f t="shared" si="4"/>
        <v>312485097.5891</v>
      </c>
    </row>
    <row r="57" spans="1:27" ht="24.9" customHeight="1">
      <c r="A57" s="178"/>
      <c r="B57" s="180"/>
      <c r="C57" s="56">
        <v>11</v>
      </c>
      <c r="D57" s="60" t="s">
        <v>230</v>
      </c>
      <c r="E57" s="60">
        <v>41345708.477499999</v>
      </c>
      <c r="F57" s="60"/>
      <c r="G57" s="60">
        <v>75795041.624400005</v>
      </c>
      <c r="H57" s="60">
        <v>5572208.3600000003</v>
      </c>
      <c r="I57" s="60">
        <v>3514222.503</v>
      </c>
      <c r="J57" s="60">
        <f t="shared" si="10"/>
        <v>1757111.2515</v>
      </c>
      <c r="K57" s="60">
        <f t="shared" ref="K57:K77" si="11">I57-J57</f>
        <v>1757111.2515</v>
      </c>
      <c r="L57" s="60">
        <v>143696029.19400001</v>
      </c>
      <c r="M57" s="65">
        <f t="shared" si="3"/>
        <v>268166098.90740001</v>
      </c>
      <c r="N57" s="64"/>
      <c r="O57" s="180"/>
      <c r="P57" s="66">
        <v>31</v>
      </c>
      <c r="Q57" s="180"/>
      <c r="R57" s="60" t="s">
        <v>231</v>
      </c>
      <c r="S57" s="60">
        <v>51185609.300899997</v>
      </c>
      <c r="T57" s="60"/>
      <c r="U57" s="60">
        <v>93833568.957800001</v>
      </c>
      <c r="V57" s="60">
        <v>6375911.0800000001</v>
      </c>
      <c r="W57" s="60">
        <v>4350575.3476999998</v>
      </c>
      <c r="X57" s="60">
        <v>0</v>
      </c>
      <c r="Y57" s="60">
        <f t="shared" si="8"/>
        <v>4350575.3476999998</v>
      </c>
      <c r="Z57" s="60">
        <v>155511566.5185</v>
      </c>
      <c r="AA57" s="65">
        <f t="shared" si="4"/>
        <v>311257231.20490003</v>
      </c>
    </row>
    <row r="58" spans="1:27" ht="24.9" customHeight="1">
      <c r="A58" s="178"/>
      <c r="B58" s="180"/>
      <c r="C58" s="56">
        <v>12</v>
      </c>
      <c r="D58" s="60" t="s">
        <v>232</v>
      </c>
      <c r="E58" s="60">
        <v>48904543.571999997</v>
      </c>
      <c r="F58" s="60"/>
      <c r="G58" s="60">
        <v>89651914.362100005</v>
      </c>
      <c r="H58" s="60">
        <v>6369443.3799999999</v>
      </c>
      <c r="I58" s="60">
        <v>4156693.7381000002</v>
      </c>
      <c r="J58" s="60">
        <f t="shared" si="10"/>
        <v>2078346.8690500001</v>
      </c>
      <c r="K58" s="60">
        <f t="shared" si="11"/>
        <v>2078346.8690500001</v>
      </c>
      <c r="L58" s="60">
        <v>164328408.90779999</v>
      </c>
      <c r="M58" s="65">
        <f t="shared" si="3"/>
        <v>311332657.09095001</v>
      </c>
      <c r="N58" s="64"/>
      <c r="O58" s="180"/>
      <c r="P58" s="66">
        <v>32</v>
      </c>
      <c r="Q58" s="180"/>
      <c r="R58" s="60" t="s">
        <v>233</v>
      </c>
      <c r="S58" s="60">
        <v>54921108.017700002</v>
      </c>
      <c r="T58" s="60"/>
      <c r="U58" s="60">
        <v>100681493.2322</v>
      </c>
      <c r="V58" s="60">
        <v>7021230.0099999998</v>
      </c>
      <c r="W58" s="60">
        <v>4668078.0374999996</v>
      </c>
      <c r="X58" s="60">
        <v>0</v>
      </c>
      <c r="Y58" s="60">
        <f t="shared" si="8"/>
        <v>4668078.0374999996</v>
      </c>
      <c r="Z58" s="60">
        <v>172212369.56020001</v>
      </c>
      <c r="AA58" s="65">
        <f t="shared" si="4"/>
        <v>339504278.85759997</v>
      </c>
    </row>
    <row r="59" spans="1:27" ht="24.9" customHeight="1">
      <c r="A59" s="178"/>
      <c r="B59" s="180"/>
      <c r="C59" s="56">
        <v>13</v>
      </c>
      <c r="D59" s="60" t="s">
        <v>234</v>
      </c>
      <c r="E59" s="60">
        <v>48918331.871399999</v>
      </c>
      <c r="F59" s="60"/>
      <c r="G59" s="60">
        <v>89677191.1021</v>
      </c>
      <c r="H59" s="60">
        <v>6371052.3200000003</v>
      </c>
      <c r="I59" s="60">
        <v>4157865.6891999999</v>
      </c>
      <c r="J59" s="60">
        <f t="shared" si="10"/>
        <v>2078932.8446</v>
      </c>
      <c r="K59" s="60">
        <f t="shared" si="11"/>
        <v>2078932.8446</v>
      </c>
      <c r="L59" s="60">
        <v>164370048.06979999</v>
      </c>
      <c r="M59" s="65">
        <f t="shared" si="3"/>
        <v>311415556.20789999</v>
      </c>
      <c r="N59" s="64"/>
      <c r="O59" s="180"/>
      <c r="P59" s="66">
        <v>33</v>
      </c>
      <c r="Q59" s="180"/>
      <c r="R59" s="60" t="s">
        <v>235</v>
      </c>
      <c r="S59" s="60">
        <v>53228899.444200002</v>
      </c>
      <c r="T59" s="60"/>
      <c r="U59" s="60">
        <v>97579332.839200005</v>
      </c>
      <c r="V59" s="60">
        <v>6392635.9199999999</v>
      </c>
      <c r="W59" s="60">
        <v>4524246.9685000004</v>
      </c>
      <c r="X59" s="60">
        <v>0</v>
      </c>
      <c r="Y59" s="60">
        <f t="shared" ref="Y59:Y82" si="12">W59-X59</f>
        <v>4524246.9685000004</v>
      </c>
      <c r="Z59" s="60">
        <v>155944403.85769999</v>
      </c>
      <c r="AA59" s="65">
        <f t="shared" si="4"/>
        <v>317669519.02960002</v>
      </c>
    </row>
    <row r="60" spans="1:27" ht="24.9" customHeight="1">
      <c r="A60" s="178"/>
      <c r="B60" s="180"/>
      <c r="C60" s="56">
        <v>14</v>
      </c>
      <c r="D60" s="60" t="s">
        <v>236</v>
      </c>
      <c r="E60" s="60">
        <v>50451982.196099997</v>
      </c>
      <c r="F60" s="60"/>
      <c r="G60" s="60">
        <v>92488682.172900006</v>
      </c>
      <c r="H60" s="60">
        <v>6520507.6900000004</v>
      </c>
      <c r="I60" s="60">
        <v>4288219.9310999997</v>
      </c>
      <c r="J60" s="60">
        <f t="shared" si="10"/>
        <v>2144109.9655499998</v>
      </c>
      <c r="K60" s="60">
        <f t="shared" si="11"/>
        <v>2144109.9655499998</v>
      </c>
      <c r="L60" s="60">
        <v>168237941.31760001</v>
      </c>
      <c r="M60" s="65">
        <f t="shared" si="3"/>
        <v>319843223.34214997</v>
      </c>
      <c r="N60" s="64"/>
      <c r="O60" s="181"/>
      <c r="P60" s="66">
        <v>34</v>
      </c>
      <c r="Q60" s="181"/>
      <c r="R60" s="60" t="s">
        <v>237</v>
      </c>
      <c r="S60" s="60">
        <v>52168688.766099997</v>
      </c>
      <c r="T60" s="60"/>
      <c r="U60" s="60">
        <v>95635752.345899999</v>
      </c>
      <c r="V60" s="60">
        <v>6628649.3899999997</v>
      </c>
      <c r="W60" s="60">
        <v>4434133.2334000003</v>
      </c>
      <c r="X60" s="60">
        <v>0</v>
      </c>
      <c r="Y60" s="60">
        <f t="shared" si="12"/>
        <v>4434133.2334000003</v>
      </c>
      <c r="Z60" s="60">
        <v>162052414.03799999</v>
      </c>
      <c r="AA60" s="65">
        <f t="shared" si="4"/>
        <v>320919637.77340001</v>
      </c>
    </row>
    <row r="61" spans="1:27" ht="24.9" customHeight="1">
      <c r="A61" s="178"/>
      <c r="B61" s="180"/>
      <c r="C61" s="56">
        <v>15</v>
      </c>
      <c r="D61" s="60" t="s">
        <v>238</v>
      </c>
      <c r="E61" s="60">
        <v>46092829.973899998</v>
      </c>
      <c r="F61" s="60"/>
      <c r="G61" s="60">
        <v>84497474.952299997</v>
      </c>
      <c r="H61" s="60">
        <v>5927215.5700000003</v>
      </c>
      <c r="I61" s="60">
        <v>3917709.1477999999</v>
      </c>
      <c r="J61" s="60">
        <f t="shared" si="10"/>
        <v>1958854.5739</v>
      </c>
      <c r="K61" s="60">
        <f t="shared" si="11"/>
        <v>1958854.5739</v>
      </c>
      <c r="L61" s="60">
        <v>152883587.81600001</v>
      </c>
      <c r="M61" s="65">
        <f t="shared" si="3"/>
        <v>291359962.88609999</v>
      </c>
      <c r="N61" s="64"/>
      <c r="O61" s="56"/>
      <c r="P61" s="172" t="s">
        <v>239</v>
      </c>
      <c r="Q61" s="173"/>
      <c r="R61" s="61"/>
      <c r="S61" s="61">
        <f>SUM(S27:S60)</f>
        <v>1852509810.3394001</v>
      </c>
      <c r="T61" s="61">
        <f t="shared" ref="T61:AA61" si="13">SUM(T27:T60)</f>
        <v>0</v>
      </c>
      <c r="U61" s="61">
        <f t="shared" si="13"/>
        <v>3396024964.9809999</v>
      </c>
      <c r="V61" s="61">
        <f t="shared" si="13"/>
        <v>232557725.90000001</v>
      </c>
      <c r="W61" s="61">
        <f t="shared" si="13"/>
        <v>157456043.25940001</v>
      </c>
      <c r="X61" s="61">
        <f t="shared" si="13"/>
        <v>0</v>
      </c>
      <c r="Y61" s="61">
        <f t="shared" si="13"/>
        <v>157456043.25940001</v>
      </c>
      <c r="Z61" s="61">
        <f t="shared" si="13"/>
        <v>5695694287.2469997</v>
      </c>
      <c r="AA61" s="61">
        <f t="shared" si="13"/>
        <v>11334242831.726801</v>
      </c>
    </row>
    <row r="62" spans="1:27" ht="24.9" customHeight="1">
      <c r="A62" s="178"/>
      <c r="B62" s="180"/>
      <c r="C62" s="56">
        <v>16</v>
      </c>
      <c r="D62" s="60" t="s">
        <v>240</v>
      </c>
      <c r="E62" s="60">
        <v>47063101.366300002</v>
      </c>
      <c r="F62" s="60"/>
      <c r="G62" s="60">
        <v>86276178.553800002</v>
      </c>
      <c r="H62" s="60">
        <v>6303585.1299999999</v>
      </c>
      <c r="I62" s="60">
        <v>4000178.3975999998</v>
      </c>
      <c r="J62" s="60">
        <f t="shared" si="10"/>
        <v>2000089.1987999999</v>
      </c>
      <c r="K62" s="60">
        <f t="shared" si="11"/>
        <v>2000089.1987999999</v>
      </c>
      <c r="L62" s="60">
        <v>162624002.53819999</v>
      </c>
      <c r="M62" s="65">
        <f t="shared" si="3"/>
        <v>304266956.78710002</v>
      </c>
      <c r="N62" s="64"/>
      <c r="O62" s="179">
        <v>21</v>
      </c>
      <c r="P62" s="66">
        <v>1</v>
      </c>
      <c r="Q62" s="179" t="s">
        <v>107</v>
      </c>
      <c r="R62" s="60" t="s">
        <v>241</v>
      </c>
      <c r="S62" s="60">
        <v>41769582.828599997</v>
      </c>
      <c r="T62" s="60"/>
      <c r="U62" s="60">
        <v>76572088.995700002</v>
      </c>
      <c r="V62" s="60">
        <v>5360799.1900000004</v>
      </c>
      <c r="W62" s="60">
        <v>3550250.1548000001</v>
      </c>
      <c r="X62" s="60">
        <f>W62/2</f>
        <v>1775125.0774000001</v>
      </c>
      <c r="Y62" s="60">
        <f t="shared" si="12"/>
        <v>1775125.0774000001</v>
      </c>
      <c r="Z62" s="60">
        <v>129317882.2836</v>
      </c>
      <c r="AA62" s="65">
        <f t="shared" si="4"/>
        <v>254795478.37529999</v>
      </c>
    </row>
    <row r="63" spans="1:27" ht="24.9" customHeight="1">
      <c r="A63" s="178"/>
      <c r="B63" s="180"/>
      <c r="C63" s="56">
        <v>17</v>
      </c>
      <c r="D63" s="60" t="s">
        <v>242</v>
      </c>
      <c r="E63" s="60">
        <v>43930607.567299999</v>
      </c>
      <c r="F63" s="60"/>
      <c r="G63" s="60">
        <v>80533684.190300003</v>
      </c>
      <c r="H63" s="60">
        <v>5992330.1900000004</v>
      </c>
      <c r="I63" s="60">
        <v>3733928.7527000001</v>
      </c>
      <c r="J63" s="60">
        <f t="shared" si="10"/>
        <v>1866964.37635</v>
      </c>
      <c r="K63" s="60">
        <f t="shared" si="11"/>
        <v>1866964.37635</v>
      </c>
      <c r="L63" s="60">
        <v>154568749.19479999</v>
      </c>
      <c r="M63" s="65">
        <f t="shared" si="3"/>
        <v>286892335.51875001</v>
      </c>
      <c r="N63" s="64"/>
      <c r="O63" s="180"/>
      <c r="P63" s="66">
        <v>2</v>
      </c>
      <c r="Q63" s="180"/>
      <c r="R63" s="60" t="s">
        <v>243</v>
      </c>
      <c r="S63" s="60">
        <v>68249844.289100006</v>
      </c>
      <c r="T63" s="60"/>
      <c r="U63" s="60">
        <v>125115761.2058</v>
      </c>
      <c r="V63" s="60">
        <v>6956986.3399999999</v>
      </c>
      <c r="W63" s="60">
        <v>5800968.1649000002</v>
      </c>
      <c r="X63" s="60">
        <f t="shared" ref="X63:X121" si="14">W63/2</f>
        <v>2900484.0824500001</v>
      </c>
      <c r="Y63" s="60">
        <f t="shared" si="12"/>
        <v>2900484.0824500001</v>
      </c>
      <c r="Z63" s="60">
        <v>170627080.14449999</v>
      </c>
      <c r="AA63" s="65">
        <f t="shared" si="4"/>
        <v>373850156.06185001</v>
      </c>
    </row>
    <row r="64" spans="1:27" ht="24.9" customHeight="1">
      <c r="A64" s="178"/>
      <c r="B64" s="180"/>
      <c r="C64" s="56">
        <v>18</v>
      </c>
      <c r="D64" s="60" t="s">
        <v>244</v>
      </c>
      <c r="E64" s="60">
        <v>54579588.8741</v>
      </c>
      <c r="F64" s="60"/>
      <c r="G64" s="60">
        <v>100055419.6045</v>
      </c>
      <c r="H64" s="60">
        <v>6993170.0999999996</v>
      </c>
      <c r="I64" s="60">
        <v>4639050.2543000001</v>
      </c>
      <c r="J64" s="60">
        <f t="shared" si="10"/>
        <v>2319525.1271500001</v>
      </c>
      <c r="K64" s="60">
        <f t="shared" si="11"/>
        <v>2319525.1271500001</v>
      </c>
      <c r="L64" s="60">
        <v>180470407.39770001</v>
      </c>
      <c r="M64" s="65">
        <f t="shared" si="3"/>
        <v>344418111.10345</v>
      </c>
      <c r="N64" s="64"/>
      <c r="O64" s="180"/>
      <c r="P64" s="66">
        <v>3</v>
      </c>
      <c r="Q64" s="180"/>
      <c r="R64" s="60" t="s">
        <v>245</v>
      </c>
      <c r="S64" s="60">
        <v>57486281.083300002</v>
      </c>
      <c r="T64" s="60"/>
      <c r="U64" s="60">
        <v>105383974.00830001</v>
      </c>
      <c r="V64" s="60">
        <v>7111849.9000000004</v>
      </c>
      <c r="W64" s="60">
        <v>4886107.6527000004</v>
      </c>
      <c r="X64" s="60">
        <f t="shared" si="14"/>
        <v>2443053.8263500002</v>
      </c>
      <c r="Y64" s="60">
        <f t="shared" si="12"/>
        <v>2443053.8263500002</v>
      </c>
      <c r="Z64" s="60">
        <v>174634936.96200001</v>
      </c>
      <c r="AA64" s="65">
        <f t="shared" si="4"/>
        <v>347060095.77995002</v>
      </c>
    </row>
    <row r="65" spans="1:27" ht="24.9" customHeight="1">
      <c r="A65" s="178"/>
      <c r="B65" s="180"/>
      <c r="C65" s="56">
        <v>19</v>
      </c>
      <c r="D65" s="60" t="s">
        <v>246</v>
      </c>
      <c r="E65" s="60">
        <v>45542625.859099999</v>
      </c>
      <c r="F65" s="60"/>
      <c r="G65" s="60">
        <v>83488839.586799994</v>
      </c>
      <c r="H65" s="60">
        <v>6054510.8700000001</v>
      </c>
      <c r="I65" s="60">
        <v>3870943.9633999998</v>
      </c>
      <c r="J65" s="60">
        <f t="shared" si="10"/>
        <v>1935471.9816999999</v>
      </c>
      <c r="K65" s="60">
        <f t="shared" si="11"/>
        <v>1935471.9816999999</v>
      </c>
      <c r="L65" s="60">
        <v>156177980.3371</v>
      </c>
      <c r="M65" s="65">
        <f t="shared" si="3"/>
        <v>293199428.6347</v>
      </c>
      <c r="N65" s="64"/>
      <c r="O65" s="180"/>
      <c r="P65" s="66">
        <v>4</v>
      </c>
      <c r="Q65" s="180"/>
      <c r="R65" s="60" t="s">
        <v>247</v>
      </c>
      <c r="S65" s="60">
        <v>47464606.098499998</v>
      </c>
      <c r="T65" s="60"/>
      <c r="U65" s="60">
        <v>87012217.891599998</v>
      </c>
      <c r="V65" s="60">
        <v>6054589.0300000003</v>
      </c>
      <c r="W65" s="60">
        <v>4034304.7196999998</v>
      </c>
      <c r="X65" s="60">
        <f t="shared" si="14"/>
        <v>2017152.3598499999</v>
      </c>
      <c r="Y65" s="60">
        <f t="shared" si="12"/>
        <v>2017152.3598499999</v>
      </c>
      <c r="Z65" s="60">
        <v>147273108.81850001</v>
      </c>
      <c r="AA65" s="65">
        <f t="shared" si="4"/>
        <v>289821674.19845003</v>
      </c>
    </row>
    <row r="66" spans="1:27" ht="24.9" customHeight="1">
      <c r="A66" s="178"/>
      <c r="B66" s="180"/>
      <c r="C66" s="56">
        <v>20</v>
      </c>
      <c r="D66" s="60" t="s">
        <v>248</v>
      </c>
      <c r="E66" s="60">
        <v>47918435.841499999</v>
      </c>
      <c r="F66" s="60"/>
      <c r="G66" s="60">
        <v>87844179.551599994</v>
      </c>
      <c r="H66" s="60">
        <v>6319782.6600000001</v>
      </c>
      <c r="I66" s="60">
        <v>4072878.4616999999</v>
      </c>
      <c r="J66" s="60">
        <f t="shared" si="10"/>
        <v>2036439.2308499999</v>
      </c>
      <c r="K66" s="60">
        <f t="shared" si="11"/>
        <v>2036439.2308499999</v>
      </c>
      <c r="L66" s="60">
        <v>163043193.42930001</v>
      </c>
      <c r="M66" s="65">
        <f t="shared" si="3"/>
        <v>307162030.71324998</v>
      </c>
      <c r="N66" s="64"/>
      <c r="O66" s="180"/>
      <c r="P66" s="66">
        <v>5</v>
      </c>
      <c r="Q66" s="180"/>
      <c r="R66" s="60" t="s">
        <v>249</v>
      </c>
      <c r="S66" s="60">
        <v>63213602.824000001</v>
      </c>
      <c r="T66" s="60"/>
      <c r="U66" s="60">
        <v>115883312.5302</v>
      </c>
      <c r="V66" s="60">
        <v>7684212.3200000003</v>
      </c>
      <c r="W66" s="60">
        <v>5372907.4605999999</v>
      </c>
      <c r="X66" s="60">
        <f t="shared" si="14"/>
        <v>2686453.7302999999</v>
      </c>
      <c r="Y66" s="60">
        <f t="shared" si="12"/>
        <v>2686453.7302999999</v>
      </c>
      <c r="Z66" s="60">
        <v>189447631.44890001</v>
      </c>
      <c r="AA66" s="65">
        <f t="shared" si="4"/>
        <v>378915212.85339999</v>
      </c>
    </row>
    <row r="67" spans="1:27" ht="24.9" customHeight="1">
      <c r="A67" s="178"/>
      <c r="B67" s="180"/>
      <c r="C67" s="56">
        <v>21</v>
      </c>
      <c r="D67" s="60" t="s">
        <v>250</v>
      </c>
      <c r="E67" s="60">
        <v>49842133.136100002</v>
      </c>
      <c r="F67" s="60"/>
      <c r="G67" s="60">
        <v>91370705.565699995</v>
      </c>
      <c r="H67" s="60">
        <v>6590868.2599999998</v>
      </c>
      <c r="I67" s="60">
        <v>4236385.1611000001</v>
      </c>
      <c r="J67" s="60">
        <f t="shared" si="10"/>
        <v>2118192.5805500001</v>
      </c>
      <c r="K67" s="60">
        <f t="shared" si="11"/>
        <v>2118192.5805500001</v>
      </c>
      <c r="L67" s="60">
        <v>170058867.359</v>
      </c>
      <c r="M67" s="65">
        <f t="shared" si="3"/>
        <v>319980766.90135002</v>
      </c>
      <c r="N67" s="64"/>
      <c r="O67" s="180"/>
      <c r="P67" s="66">
        <v>6</v>
      </c>
      <c r="Q67" s="180"/>
      <c r="R67" s="60" t="s">
        <v>251</v>
      </c>
      <c r="S67" s="60">
        <v>77338019.105900005</v>
      </c>
      <c r="T67" s="60"/>
      <c r="U67" s="60">
        <v>141776222.80849999</v>
      </c>
      <c r="V67" s="60">
        <v>8097979.5300000003</v>
      </c>
      <c r="W67" s="60">
        <v>6573427.2575000003</v>
      </c>
      <c r="X67" s="60">
        <f t="shared" si="14"/>
        <v>3286713.6287500001</v>
      </c>
      <c r="Y67" s="60">
        <f t="shared" si="12"/>
        <v>3286713.6287500001</v>
      </c>
      <c r="Z67" s="60">
        <v>200155894.25529999</v>
      </c>
      <c r="AA67" s="65">
        <f t="shared" si="4"/>
        <v>430654829.32845002</v>
      </c>
    </row>
    <row r="68" spans="1:27" ht="24.9" customHeight="1">
      <c r="A68" s="178"/>
      <c r="B68" s="180"/>
      <c r="C68" s="56">
        <v>22</v>
      </c>
      <c r="D68" s="60" t="s">
        <v>252</v>
      </c>
      <c r="E68" s="60">
        <v>42840617.955600001</v>
      </c>
      <c r="F68" s="60"/>
      <c r="G68" s="60">
        <v>78535512.892000005</v>
      </c>
      <c r="H68" s="60">
        <v>5992938.6100000003</v>
      </c>
      <c r="I68" s="60">
        <v>3641283.9254999999</v>
      </c>
      <c r="J68" s="60">
        <f t="shared" si="10"/>
        <v>1820641.9627499999</v>
      </c>
      <c r="K68" s="60">
        <f t="shared" si="11"/>
        <v>1820641.9627499999</v>
      </c>
      <c r="L68" s="60">
        <v>154584495.09639999</v>
      </c>
      <c r="M68" s="65">
        <f t="shared" si="3"/>
        <v>283774206.51674998</v>
      </c>
      <c r="N68" s="64"/>
      <c r="O68" s="180"/>
      <c r="P68" s="66">
        <v>7</v>
      </c>
      <c r="Q68" s="180"/>
      <c r="R68" s="60" t="s">
        <v>253</v>
      </c>
      <c r="S68" s="60">
        <v>52688252.231799997</v>
      </c>
      <c r="T68" s="60"/>
      <c r="U68" s="60">
        <v>96588217.207699999</v>
      </c>
      <c r="V68" s="60">
        <v>6111023.5099999998</v>
      </c>
      <c r="W68" s="60">
        <v>4478294.0832000002</v>
      </c>
      <c r="X68" s="60">
        <f t="shared" si="14"/>
        <v>2239147.0416000001</v>
      </c>
      <c r="Y68" s="60">
        <f t="shared" si="12"/>
        <v>2239147.0416000001</v>
      </c>
      <c r="Z68" s="60">
        <v>148733628.66800001</v>
      </c>
      <c r="AA68" s="65">
        <f t="shared" si="4"/>
        <v>306360268.6591</v>
      </c>
    </row>
    <row r="69" spans="1:27" ht="24.9" customHeight="1">
      <c r="A69" s="178"/>
      <c r="B69" s="180"/>
      <c r="C69" s="56">
        <v>23</v>
      </c>
      <c r="D69" s="60" t="s">
        <v>254</v>
      </c>
      <c r="E69" s="60">
        <v>44733939.032700002</v>
      </c>
      <c r="F69" s="60"/>
      <c r="G69" s="60">
        <v>82006353.158899993</v>
      </c>
      <c r="H69" s="60">
        <v>6254100.1799999997</v>
      </c>
      <c r="I69" s="60">
        <v>3802208.7658000002</v>
      </c>
      <c r="J69" s="60">
        <f t="shared" si="10"/>
        <v>1901104.3829000001</v>
      </c>
      <c r="K69" s="60">
        <f t="shared" si="11"/>
        <v>1901104.3829000001</v>
      </c>
      <c r="L69" s="60">
        <v>161343335.8757</v>
      </c>
      <c r="M69" s="65">
        <f t="shared" si="3"/>
        <v>296238832.63020003</v>
      </c>
      <c r="N69" s="64"/>
      <c r="O69" s="180"/>
      <c r="P69" s="66">
        <v>8</v>
      </c>
      <c r="Q69" s="180"/>
      <c r="R69" s="60" t="s">
        <v>255</v>
      </c>
      <c r="S69" s="60">
        <v>55973615.863700002</v>
      </c>
      <c r="T69" s="60"/>
      <c r="U69" s="60">
        <v>102610952.87720001</v>
      </c>
      <c r="V69" s="60">
        <v>6419452.6699999999</v>
      </c>
      <c r="W69" s="60">
        <v>4757537.0621999996</v>
      </c>
      <c r="X69" s="60">
        <f t="shared" si="14"/>
        <v>2378768.5310999998</v>
      </c>
      <c r="Y69" s="60">
        <f t="shared" si="12"/>
        <v>2378768.5310999998</v>
      </c>
      <c r="Z69" s="60">
        <v>156715751.04620001</v>
      </c>
      <c r="AA69" s="65">
        <f t="shared" si="4"/>
        <v>324098540.98820001</v>
      </c>
    </row>
    <row r="70" spans="1:27" ht="24.9" customHeight="1">
      <c r="A70" s="178"/>
      <c r="B70" s="180"/>
      <c r="C70" s="56">
        <v>24</v>
      </c>
      <c r="D70" s="60" t="s">
        <v>256</v>
      </c>
      <c r="E70" s="60">
        <v>45820134.782899998</v>
      </c>
      <c r="F70" s="60"/>
      <c r="G70" s="60">
        <v>83997569.542199999</v>
      </c>
      <c r="H70" s="60">
        <v>5768552.75</v>
      </c>
      <c r="I70" s="60">
        <v>3894531.1298000002</v>
      </c>
      <c r="J70" s="60">
        <f t="shared" si="10"/>
        <v>1947265.5649000001</v>
      </c>
      <c r="K70" s="60">
        <f t="shared" si="11"/>
        <v>1947265.5649000001</v>
      </c>
      <c r="L70" s="60">
        <v>148777406.59079999</v>
      </c>
      <c r="M70" s="65">
        <f t="shared" si="3"/>
        <v>286310929.23079997</v>
      </c>
      <c r="N70" s="64"/>
      <c r="O70" s="180"/>
      <c r="P70" s="66">
        <v>9</v>
      </c>
      <c r="Q70" s="180"/>
      <c r="R70" s="60" t="s">
        <v>257</v>
      </c>
      <c r="S70" s="60">
        <v>69536801.327600002</v>
      </c>
      <c r="T70" s="60"/>
      <c r="U70" s="60">
        <v>127475013.6142</v>
      </c>
      <c r="V70" s="60">
        <v>8054484.1500000004</v>
      </c>
      <c r="W70" s="60">
        <v>5910354.4482000005</v>
      </c>
      <c r="X70" s="60">
        <f t="shared" si="14"/>
        <v>2955177.2241000002</v>
      </c>
      <c r="Y70" s="60">
        <f t="shared" si="12"/>
        <v>2955177.2241000002</v>
      </c>
      <c r="Z70" s="60">
        <v>199030237.24630001</v>
      </c>
      <c r="AA70" s="65">
        <f t="shared" si="4"/>
        <v>407051713.56220001</v>
      </c>
    </row>
    <row r="71" spans="1:27" ht="24.9" customHeight="1">
      <c r="A71" s="178"/>
      <c r="B71" s="180"/>
      <c r="C71" s="56">
        <v>25</v>
      </c>
      <c r="D71" s="60" t="s">
        <v>258</v>
      </c>
      <c r="E71" s="60">
        <v>53986269.132100001</v>
      </c>
      <c r="F71" s="60"/>
      <c r="G71" s="60">
        <v>98967744.578500003</v>
      </c>
      <c r="H71" s="60">
        <v>6920402.8899999997</v>
      </c>
      <c r="I71" s="60">
        <v>4588620.4113999996</v>
      </c>
      <c r="J71" s="60">
        <f t="shared" si="10"/>
        <v>2294310.2056999998</v>
      </c>
      <c r="K71" s="60">
        <f t="shared" si="11"/>
        <v>2294310.2056999998</v>
      </c>
      <c r="L71" s="60">
        <v>178587197.56779999</v>
      </c>
      <c r="M71" s="65">
        <f t="shared" si="3"/>
        <v>340755924.37410003</v>
      </c>
      <c r="N71" s="64"/>
      <c r="O71" s="180"/>
      <c r="P71" s="66">
        <v>10</v>
      </c>
      <c r="Q71" s="180"/>
      <c r="R71" s="60" t="s">
        <v>259</v>
      </c>
      <c r="S71" s="60">
        <v>48418986.716600001</v>
      </c>
      <c r="T71" s="60"/>
      <c r="U71" s="60">
        <v>88761790.491500005</v>
      </c>
      <c r="V71" s="60">
        <v>6107656.9100000001</v>
      </c>
      <c r="W71" s="60">
        <v>4115423.3161999998</v>
      </c>
      <c r="X71" s="60">
        <f t="shared" si="14"/>
        <v>2057711.6580999999</v>
      </c>
      <c r="Y71" s="60">
        <f t="shared" si="12"/>
        <v>2057711.6580999999</v>
      </c>
      <c r="Z71" s="60">
        <v>148646501.3459</v>
      </c>
      <c r="AA71" s="65">
        <f t="shared" si="4"/>
        <v>293992647.1221</v>
      </c>
    </row>
    <row r="72" spans="1:27" ht="24.9" customHeight="1">
      <c r="A72" s="178"/>
      <c r="B72" s="180"/>
      <c r="C72" s="56">
        <v>26</v>
      </c>
      <c r="D72" s="60" t="s">
        <v>260</v>
      </c>
      <c r="E72" s="60">
        <v>40214734.030100003</v>
      </c>
      <c r="F72" s="60"/>
      <c r="G72" s="60">
        <v>73721736.837300003</v>
      </c>
      <c r="H72" s="60">
        <v>5306382.2300000004</v>
      </c>
      <c r="I72" s="60">
        <v>3418094.1260000002</v>
      </c>
      <c r="J72" s="60">
        <f t="shared" si="10"/>
        <v>1709047.0630000001</v>
      </c>
      <c r="K72" s="60">
        <f t="shared" si="11"/>
        <v>1709047.0630000001</v>
      </c>
      <c r="L72" s="60">
        <v>136816469.83590001</v>
      </c>
      <c r="M72" s="65">
        <f t="shared" ref="M72:M135" si="15">E72+F72+G72+H72+K72+L72</f>
        <v>257768369.99630001</v>
      </c>
      <c r="N72" s="64"/>
      <c r="O72" s="180"/>
      <c r="P72" s="66">
        <v>11</v>
      </c>
      <c r="Q72" s="180"/>
      <c r="R72" s="60" t="s">
        <v>261</v>
      </c>
      <c r="S72" s="60">
        <v>51143086.600000001</v>
      </c>
      <c r="T72" s="60"/>
      <c r="U72" s="60">
        <v>93755616.251200005</v>
      </c>
      <c r="V72" s="60">
        <v>6510661.8200000003</v>
      </c>
      <c r="W72" s="60">
        <v>4346961.0855</v>
      </c>
      <c r="X72" s="60">
        <f t="shared" si="14"/>
        <v>2173480.54275</v>
      </c>
      <c r="Y72" s="60">
        <f t="shared" si="12"/>
        <v>2173480.54275</v>
      </c>
      <c r="Z72" s="60">
        <v>159076236.6487</v>
      </c>
      <c r="AA72" s="65">
        <f t="shared" ref="AA72:AA135" si="16">S72+T72+U72+V72+Y72+Z72</f>
        <v>312659081.86264998</v>
      </c>
    </row>
    <row r="73" spans="1:27" ht="24.9" customHeight="1">
      <c r="A73" s="178"/>
      <c r="B73" s="180"/>
      <c r="C73" s="56">
        <v>27</v>
      </c>
      <c r="D73" s="60" t="s">
        <v>262</v>
      </c>
      <c r="E73" s="60">
        <v>49343807.062899999</v>
      </c>
      <c r="F73" s="60"/>
      <c r="G73" s="60">
        <v>90457173.137500003</v>
      </c>
      <c r="H73" s="60">
        <v>6303585.1299999999</v>
      </c>
      <c r="I73" s="60">
        <v>4194029.406</v>
      </c>
      <c r="J73" s="60">
        <f t="shared" si="10"/>
        <v>2097014.703</v>
      </c>
      <c r="K73" s="60">
        <f t="shared" si="11"/>
        <v>2097014.703</v>
      </c>
      <c r="L73" s="60">
        <v>162624002.53819999</v>
      </c>
      <c r="M73" s="65">
        <f t="shared" si="15"/>
        <v>310825582.57160002</v>
      </c>
      <c r="N73" s="64"/>
      <c r="O73" s="180"/>
      <c r="P73" s="66">
        <v>12</v>
      </c>
      <c r="Q73" s="180"/>
      <c r="R73" s="60" t="s">
        <v>263</v>
      </c>
      <c r="S73" s="60">
        <v>56421941.154899999</v>
      </c>
      <c r="T73" s="60"/>
      <c r="U73" s="60">
        <v>103432823.76440001</v>
      </c>
      <c r="V73" s="60">
        <v>7083024.2400000002</v>
      </c>
      <c r="W73" s="60">
        <v>4795642.9474999998</v>
      </c>
      <c r="X73" s="60">
        <f t="shared" si="14"/>
        <v>2397821.4737499999</v>
      </c>
      <c r="Y73" s="60">
        <f t="shared" si="12"/>
        <v>2397821.4737499999</v>
      </c>
      <c r="Z73" s="60">
        <v>173888931.1356</v>
      </c>
      <c r="AA73" s="65">
        <f t="shared" si="16"/>
        <v>343224541.76865</v>
      </c>
    </row>
    <row r="74" spans="1:27" ht="24.9" customHeight="1">
      <c r="A74" s="178"/>
      <c r="B74" s="180"/>
      <c r="C74" s="56">
        <v>28</v>
      </c>
      <c r="D74" s="60" t="s">
        <v>264</v>
      </c>
      <c r="E74" s="60">
        <v>40229054.988499999</v>
      </c>
      <c r="F74" s="60"/>
      <c r="G74" s="60">
        <v>73747990.049099997</v>
      </c>
      <c r="H74" s="60">
        <v>5447306.1799999997</v>
      </c>
      <c r="I74" s="60">
        <v>3419311.3511999999</v>
      </c>
      <c r="J74" s="60">
        <f t="shared" si="10"/>
        <v>1709655.6756</v>
      </c>
      <c r="K74" s="60">
        <f t="shared" si="11"/>
        <v>1709655.6756</v>
      </c>
      <c r="L74" s="60">
        <v>140463570.55250001</v>
      </c>
      <c r="M74" s="65">
        <f t="shared" si="15"/>
        <v>261597577.44569999</v>
      </c>
      <c r="N74" s="64"/>
      <c r="O74" s="180"/>
      <c r="P74" s="66">
        <v>13</v>
      </c>
      <c r="Q74" s="180"/>
      <c r="R74" s="60" t="s">
        <v>265</v>
      </c>
      <c r="S74" s="60">
        <v>46955379.390199997</v>
      </c>
      <c r="T74" s="60"/>
      <c r="U74" s="60">
        <v>86078702.395600006</v>
      </c>
      <c r="V74" s="60">
        <v>5623502.0899999999</v>
      </c>
      <c r="W74" s="60">
        <v>3991022.4536000001</v>
      </c>
      <c r="X74" s="60">
        <f t="shared" si="14"/>
        <v>1995511.2268000001</v>
      </c>
      <c r="Y74" s="60">
        <f t="shared" si="12"/>
        <v>1995511.2268000001</v>
      </c>
      <c r="Z74" s="60">
        <v>136116612.6803</v>
      </c>
      <c r="AA74" s="65">
        <f t="shared" si="16"/>
        <v>276769707.78289998</v>
      </c>
    </row>
    <row r="75" spans="1:27" ht="24.9" customHeight="1">
      <c r="A75" s="178"/>
      <c r="B75" s="180"/>
      <c r="C75" s="56">
        <v>29</v>
      </c>
      <c r="D75" s="60" t="s">
        <v>266</v>
      </c>
      <c r="E75" s="60">
        <v>52465145.9617</v>
      </c>
      <c r="F75" s="60"/>
      <c r="G75" s="60">
        <v>96179218.313999996</v>
      </c>
      <c r="H75" s="60">
        <v>6185510.79</v>
      </c>
      <c r="I75" s="60">
        <v>4459330.9282999998</v>
      </c>
      <c r="J75" s="60">
        <f t="shared" si="10"/>
        <v>2229665.4641499999</v>
      </c>
      <c r="K75" s="60">
        <f t="shared" si="11"/>
        <v>2229665.4641499999</v>
      </c>
      <c r="L75" s="60">
        <v>159568247.9034</v>
      </c>
      <c r="M75" s="65">
        <f t="shared" si="15"/>
        <v>316627788.43325001</v>
      </c>
      <c r="N75" s="64"/>
      <c r="O75" s="180"/>
      <c r="P75" s="66">
        <v>14</v>
      </c>
      <c r="Q75" s="180"/>
      <c r="R75" s="60" t="s">
        <v>267</v>
      </c>
      <c r="S75" s="60">
        <v>53884366.526199996</v>
      </c>
      <c r="T75" s="60"/>
      <c r="U75" s="60">
        <v>98780936.502399996</v>
      </c>
      <c r="V75" s="60">
        <v>6559146.25</v>
      </c>
      <c r="W75" s="60">
        <v>4579959.0909000002</v>
      </c>
      <c r="X75" s="60">
        <f t="shared" si="14"/>
        <v>2289979.5454500001</v>
      </c>
      <c r="Y75" s="60">
        <f t="shared" si="12"/>
        <v>2289979.5454500001</v>
      </c>
      <c r="Z75" s="60">
        <v>160331010.0508</v>
      </c>
      <c r="AA75" s="65">
        <f t="shared" si="16"/>
        <v>321845438.87484998</v>
      </c>
    </row>
    <row r="76" spans="1:27" ht="24.9" customHeight="1">
      <c r="A76" s="178"/>
      <c r="B76" s="180"/>
      <c r="C76" s="56">
        <v>30</v>
      </c>
      <c r="D76" s="60" t="s">
        <v>268</v>
      </c>
      <c r="E76" s="60">
        <v>43412325.480800003</v>
      </c>
      <c r="F76" s="60"/>
      <c r="G76" s="60">
        <v>79583568.355499998</v>
      </c>
      <c r="H76" s="60">
        <v>5548141.9100000001</v>
      </c>
      <c r="I76" s="60">
        <v>3689876.8150999998</v>
      </c>
      <c r="J76" s="60">
        <f t="shared" si="10"/>
        <v>1844938.4075499999</v>
      </c>
      <c r="K76" s="60">
        <f t="shared" si="11"/>
        <v>1844938.4075499999</v>
      </c>
      <c r="L76" s="60">
        <v>143073191.30899999</v>
      </c>
      <c r="M76" s="65">
        <f t="shared" si="15"/>
        <v>273462165.46284997</v>
      </c>
      <c r="N76" s="64"/>
      <c r="O76" s="180"/>
      <c r="P76" s="66">
        <v>15</v>
      </c>
      <c r="Q76" s="180"/>
      <c r="R76" s="60" t="s">
        <v>269</v>
      </c>
      <c r="S76" s="60">
        <v>62339109.872000001</v>
      </c>
      <c r="T76" s="60"/>
      <c r="U76" s="60">
        <v>114280190.1715</v>
      </c>
      <c r="V76" s="60">
        <v>6844171.46</v>
      </c>
      <c r="W76" s="60">
        <v>5298579.0012999997</v>
      </c>
      <c r="X76" s="60">
        <f t="shared" si="14"/>
        <v>2649289.5006499998</v>
      </c>
      <c r="Y76" s="60">
        <f t="shared" si="12"/>
        <v>2649289.5006499998</v>
      </c>
      <c r="Z76" s="60">
        <v>167707440.0812</v>
      </c>
      <c r="AA76" s="65">
        <f t="shared" si="16"/>
        <v>353820201.08534998</v>
      </c>
    </row>
    <row r="77" spans="1:27" ht="24.9" customHeight="1">
      <c r="A77" s="178"/>
      <c r="B77" s="181"/>
      <c r="C77" s="56">
        <v>31</v>
      </c>
      <c r="D77" s="60" t="s">
        <v>270</v>
      </c>
      <c r="E77" s="60">
        <v>65619846.905699998</v>
      </c>
      <c r="F77" s="60"/>
      <c r="G77" s="60">
        <v>120294444.3513</v>
      </c>
      <c r="H77" s="60">
        <v>8771613.3000000007</v>
      </c>
      <c r="I77" s="60">
        <v>5577428.7377000004</v>
      </c>
      <c r="J77" s="60">
        <f t="shared" si="10"/>
        <v>2788714.3688500002</v>
      </c>
      <c r="K77" s="60">
        <f t="shared" si="11"/>
        <v>2788714.3688500002</v>
      </c>
      <c r="L77" s="60">
        <v>226496377.5564</v>
      </c>
      <c r="M77" s="65">
        <f t="shared" si="15"/>
        <v>423970996.48224998</v>
      </c>
      <c r="N77" s="64"/>
      <c r="O77" s="180"/>
      <c r="P77" s="66">
        <v>16</v>
      </c>
      <c r="Q77" s="180"/>
      <c r="R77" s="60" t="s">
        <v>271</v>
      </c>
      <c r="S77" s="60">
        <v>49945707.717799999</v>
      </c>
      <c r="T77" s="60"/>
      <c r="U77" s="60">
        <v>91560578.711500004</v>
      </c>
      <c r="V77" s="60">
        <v>6155708.6900000004</v>
      </c>
      <c r="W77" s="60">
        <v>4245188.5927999998</v>
      </c>
      <c r="X77" s="60">
        <f t="shared" si="14"/>
        <v>2122594.2963999999</v>
      </c>
      <c r="Y77" s="60">
        <f t="shared" si="12"/>
        <v>2122594.2963999999</v>
      </c>
      <c r="Z77" s="60">
        <v>149890077.66240001</v>
      </c>
      <c r="AA77" s="65">
        <f t="shared" si="16"/>
        <v>299674667.07810003</v>
      </c>
    </row>
    <row r="78" spans="1:27" ht="24.9" customHeight="1">
      <c r="A78" s="56"/>
      <c r="B78" s="171" t="s">
        <v>272</v>
      </c>
      <c r="C78" s="172"/>
      <c r="D78" s="61"/>
      <c r="E78" s="61">
        <f>SUM(E47:E77)</f>
        <v>1484731937.4649999</v>
      </c>
      <c r="F78" s="61">
        <f t="shared" ref="F78:M78" si="17">SUM(F47:F77)</f>
        <v>0</v>
      </c>
      <c r="G78" s="61">
        <f t="shared" si="17"/>
        <v>2721813778.1479998</v>
      </c>
      <c r="H78" s="61">
        <f t="shared" si="17"/>
        <v>195170271.72</v>
      </c>
      <c r="I78" s="61">
        <f t="shared" si="17"/>
        <v>126196371.4686</v>
      </c>
      <c r="J78" s="61">
        <f t="shared" si="17"/>
        <v>63098185.734300002</v>
      </c>
      <c r="K78" s="61">
        <f t="shared" si="17"/>
        <v>63098185.734300002</v>
      </c>
      <c r="L78" s="61">
        <f t="shared" si="17"/>
        <v>5035110451.1990004</v>
      </c>
      <c r="M78" s="61">
        <f t="shared" si="17"/>
        <v>9499924624.2663002</v>
      </c>
      <c r="N78" s="64"/>
      <c r="O78" s="180"/>
      <c r="P78" s="66">
        <v>17</v>
      </c>
      <c r="Q78" s="180"/>
      <c r="R78" s="60" t="s">
        <v>273</v>
      </c>
      <c r="S78" s="60">
        <v>49219937.429099999</v>
      </c>
      <c r="T78" s="60"/>
      <c r="U78" s="60">
        <v>90230095.058599994</v>
      </c>
      <c r="V78" s="60">
        <v>5684803.9400000004</v>
      </c>
      <c r="W78" s="60">
        <v>4183500.9747000001</v>
      </c>
      <c r="X78" s="60">
        <f t="shared" si="14"/>
        <v>2091750.4873500001</v>
      </c>
      <c r="Y78" s="60">
        <f t="shared" si="12"/>
        <v>2091750.4873500001</v>
      </c>
      <c r="Z78" s="60">
        <v>137703099.74239999</v>
      </c>
      <c r="AA78" s="65">
        <f t="shared" si="16"/>
        <v>284929686.65745002</v>
      </c>
    </row>
    <row r="79" spans="1:27" ht="24.9" customHeight="1">
      <c r="A79" s="178">
        <v>4</v>
      </c>
      <c r="B79" s="179" t="s">
        <v>274</v>
      </c>
      <c r="C79" s="56">
        <v>1</v>
      </c>
      <c r="D79" s="60" t="s">
        <v>275</v>
      </c>
      <c r="E79" s="60">
        <v>73807741.433300003</v>
      </c>
      <c r="F79" s="60"/>
      <c r="G79" s="60">
        <v>135304510.19330001</v>
      </c>
      <c r="H79" s="60">
        <v>11857997.65</v>
      </c>
      <c r="I79" s="60">
        <v>6273367.5488</v>
      </c>
      <c r="J79" s="60">
        <v>0</v>
      </c>
      <c r="K79" s="60">
        <f t="shared" ref="K79:K110" si="18">I79-J79</f>
        <v>6273367.5488</v>
      </c>
      <c r="L79" s="60">
        <v>254960059.70539999</v>
      </c>
      <c r="M79" s="65">
        <f t="shared" si="15"/>
        <v>482203676.53079998</v>
      </c>
      <c r="N79" s="64"/>
      <c r="O79" s="180"/>
      <c r="P79" s="66">
        <v>18</v>
      </c>
      <c r="Q79" s="180"/>
      <c r="R79" s="60" t="s">
        <v>276</v>
      </c>
      <c r="S79" s="60">
        <v>51077955.480599999</v>
      </c>
      <c r="T79" s="60"/>
      <c r="U79" s="60">
        <v>93636217.743100002</v>
      </c>
      <c r="V79" s="60">
        <v>6187887.4299999997</v>
      </c>
      <c r="W79" s="60">
        <v>4341425.1967000002</v>
      </c>
      <c r="X79" s="60">
        <f t="shared" si="14"/>
        <v>2170712.5983500001</v>
      </c>
      <c r="Y79" s="60">
        <f t="shared" si="12"/>
        <v>2170712.5983500001</v>
      </c>
      <c r="Z79" s="60">
        <v>150722860.90189999</v>
      </c>
      <c r="AA79" s="65">
        <f t="shared" si="16"/>
        <v>303795634.15394998</v>
      </c>
    </row>
    <row r="80" spans="1:27" ht="24.9" customHeight="1">
      <c r="A80" s="178"/>
      <c r="B80" s="180"/>
      <c r="C80" s="56">
        <v>2</v>
      </c>
      <c r="D80" s="60" t="s">
        <v>277</v>
      </c>
      <c r="E80" s="60">
        <v>48540171.4758</v>
      </c>
      <c r="F80" s="60"/>
      <c r="G80" s="60">
        <v>88983946.652400002</v>
      </c>
      <c r="H80" s="60">
        <v>8926203.5399999991</v>
      </c>
      <c r="I80" s="60">
        <v>4125723.5438999999</v>
      </c>
      <c r="J80" s="60">
        <v>0</v>
      </c>
      <c r="K80" s="60">
        <f t="shared" si="18"/>
        <v>4125723.5438999999</v>
      </c>
      <c r="L80" s="60">
        <v>179085458.67919999</v>
      </c>
      <c r="M80" s="65">
        <f t="shared" si="15"/>
        <v>329661503.89130002</v>
      </c>
      <c r="N80" s="64"/>
      <c r="O80" s="180"/>
      <c r="P80" s="66">
        <v>19</v>
      </c>
      <c r="Q80" s="180"/>
      <c r="R80" s="60" t="s">
        <v>278</v>
      </c>
      <c r="S80" s="60">
        <v>61797492.981700003</v>
      </c>
      <c r="T80" s="60"/>
      <c r="U80" s="60">
        <v>113287296.9244</v>
      </c>
      <c r="V80" s="60">
        <v>6499994.1600000001</v>
      </c>
      <c r="W80" s="60">
        <v>5252543.6972000003</v>
      </c>
      <c r="X80" s="60">
        <f t="shared" si="14"/>
        <v>2626271.8486000001</v>
      </c>
      <c r="Y80" s="60">
        <f t="shared" si="12"/>
        <v>2626271.8486000001</v>
      </c>
      <c r="Z80" s="60">
        <v>158800158.50749999</v>
      </c>
      <c r="AA80" s="65">
        <f t="shared" si="16"/>
        <v>343011214.42220002</v>
      </c>
    </row>
    <row r="81" spans="1:27" ht="24.9" customHeight="1">
      <c r="A81" s="178"/>
      <c r="B81" s="180"/>
      <c r="C81" s="56">
        <v>3</v>
      </c>
      <c r="D81" s="60" t="s">
        <v>279</v>
      </c>
      <c r="E81" s="60">
        <v>49934109.675300002</v>
      </c>
      <c r="F81" s="60"/>
      <c r="G81" s="60">
        <v>91539317.155000001</v>
      </c>
      <c r="H81" s="60">
        <v>9116639.4800000004</v>
      </c>
      <c r="I81" s="60">
        <v>4244202.8049999997</v>
      </c>
      <c r="J81" s="60">
        <v>0</v>
      </c>
      <c r="K81" s="60">
        <f t="shared" si="18"/>
        <v>4244202.8049999997</v>
      </c>
      <c r="L81" s="60">
        <v>184013925.8761</v>
      </c>
      <c r="M81" s="65">
        <f t="shared" si="15"/>
        <v>338848194.9914</v>
      </c>
      <c r="N81" s="64"/>
      <c r="O81" s="180"/>
      <c r="P81" s="66">
        <v>20</v>
      </c>
      <c r="Q81" s="180"/>
      <c r="R81" s="60" t="s">
        <v>280</v>
      </c>
      <c r="S81" s="60">
        <v>47487101.038400002</v>
      </c>
      <c r="T81" s="60"/>
      <c r="U81" s="60">
        <v>87053455.663900003</v>
      </c>
      <c r="V81" s="60">
        <v>5817845.4500000002</v>
      </c>
      <c r="W81" s="60">
        <v>4036216.7011000002</v>
      </c>
      <c r="X81" s="60">
        <f t="shared" si="14"/>
        <v>2018108.3505500001</v>
      </c>
      <c r="Y81" s="60">
        <f t="shared" si="12"/>
        <v>2018108.3505500001</v>
      </c>
      <c r="Z81" s="60">
        <v>141146203.55630001</v>
      </c>
      <c r="AA81" s="65">
        <f t="shared" si="16"/>
        <v>283522714.05914998</v>
      </c>
    </row>
    <row r="82" spans="1:27" ht="24.9" customHeight="1">
      <c r="A82" s="178"/>
      <c r="B82" s="180"/>
      <c r="C82" s="56">
        <v>4</v>
      </c>
      <c r="D82" s="60" t="s">
        <v>281</v>
      </c>
      <c r="E82" s="60">
        <v>60355113.021899998</v>
      </c>
      <c r="F82" s="60"/>
      <c r="G82" s="60">
        <v>110643122.8827</v>
      </c>
      <c r="H82" s="60">
        <v>10706458.48</v>
      </c>
      <c r="I82" s="60">
        <v>5129947.0772000002</v>
      </c>
      <c r="J82" s="60">
        <v>0</v>
      </c>
      <c r="K82" s="60">
        <f t="shared" si="18"/>
        <v>5129947.0772000002</v>
      </c>
      <c r="L82" s="60">
        <v>225158316.63370001</v>
      </c>
      <c r="M82" s="65">
        <f t="shared" si="15"/>
        <v>411992958.09549999</v>
      </c>
      <c r="N82" s="64"/>
      <c r="O82" s="181"/>
      <c r="P82" s="66">
        <v>21</v>
      </c>
      <c r="Q82" s="181"/>
      <c r="R82" s="60" t="s">
        <v>282</v>
      </c>
      <c r="S82" s="60">
        <v>56720866.566500001</v>
      </c>
      <c r="T82" s="60"/>
      <c r="U82" s="60">
        <v>103980814.47139999</v>
      </c>
      <c r="V82" s="60">
        <v>6707087.3300000001</v>
      </c>
      <c r="W82" s="60">
        <v>4821050.4310999997</v>
      </c>
      <c r="X82" s="60">
        <f t="shared" si="14"/>
        <v>2410525.2155499998</v>
      </c>
      <c r="Y82" s="60">
        <f t="shared" si="12"/>
        <v>2410525.2155499998</v>
      </c>
      <c r="Z82" s="60">
        <v>164159713.4991</v>
      </c>
      <c r="AA82" s="65">
        <f t="shared" si="16"/>
        <v>333979007.08254999</v>
      </c>
    </row>
    <row r="83" spans="1:27" ht="24.9" customHeight="1">
      <c r="A83" s="178"/>
      <c r="B83" s="180"/>
      <c r="C83" s="56">
        <v>5</v>
      </c>
      <c r="D83" s="60" t="s">
        <v>283</v>
      </c>
      <c r="E83" s="60">
        <v>45837744.7689</v>
      </c>
      <c r="F83" s="60"/>
      <c r="G83" s="60">
        <v>84029852.206300005</v>
      </c>
      <c r="H83" s="60">
        <v>8375609.0899999999</v>
      </c>
      <c r="I83" s="60">
        <v>3896027.9092999999</v>
      </c>
      <c r="J83" s="60">
        <v>0</v>
      </c>
      <c r="K83" s="60">
        <f t="shared" si="18"/>
        <v>3896027.9092999999</v>
      </c>
      <c r="L83" s="60">
        <v>164836117.56009999</v>
      </c>
      <c r="M83" s="65">
        <f t="shared" si="15"/>
        <v>306975351.53460002</v>
      </c>
      <c r="N83" s="64"/>
      <c r="O83" s="56"/>
      <c r="P83" s="172" t="s">
        <v>284</v>
      </c>
      <c r="Q83" s="175"/>
      <c r="R83" s="61"/>
      <c r="S83" s="61">
        <f>SUM(S62:S82)</f>
        <v>1169132537.1264999</v>
      </c>
      <c r="T83" s="60">
        <v>0</v>
      </c>
      <c r="U83" s="61">
        <f>SUM(U62:U82)</f>
        <v>2143256279.2887001</v>
      </c>
      <c r="V83" s="61">
        <f t="shared" ref="V83" si="19">SUM(V62:V82)</f>
        <v>137632866.41</v>
      </c>
      <c r="W83" s="61">
        <f t="shared" ref="W83:AA83" si="20">SUM(W62:W82)</f>
        <v>99371664.492400005</v>
      </c>
      <c r="X83" s="61">
        <f t="shared" si="20"/>
        <v>49685832.246200003</v>
      </c>
      <c r="Y83" s="61">
        <f t="shared" si="20"/>
        <v>49685832.246200003</v>
      </c>
      <c r="Z83" s="61">
        <f t="shared" si="20"/>
        <v>3364124996.6854</v>
      </c>
      <c r="AA83" s="61">
        <f t="shared" si="20"/>
        <v>6863832511.7567997</v>
      </c>
    </row>
    <row r="84" spans="1:27" ht="24.9" customHeight="1">
      <c r="A84" s="178"/>
      <c r="B84" s="180"/>
      <c r="C84" s="56">
        <v>6</v>
      </c>
      <c r="D84" s="60" t="s">
        <v>285</v>
      </c>
      <c r="E84" s="60">
        <v>52769465.504000001</v>
      </c>
      <c r="F84" s="60"/>
      <c r="G84" s="60">
        <v>96737097.5528</v>
      </c>
      <c r="H84" s="60">
        <v>9409128</v>
      </c>
      <c r="I84" s="60">
        <v>4485196.8916999996</v>
      </c>
      <c r="J84" s="60">
        <v>0</v>
      </c>
      <c r="K84" s="60">
        <f t="shared" si="18"/>
        <v>4485196.8916999996</v>
      </c>
      <c r="L84" s="60">
        <v>191583505.6327</v>
      </c>
      <c r="M84" s="65">
        <f t="shared" si="15"/>
        <v>354984393.5812</v>
      </c>
      <c r="N84" s="64"/>
      <c r="O84" s="179">
        <v>22</v>
      </c>
      <c r="P84" s="70">
        <v>1</v>
      </c>
      <c r="Q84" s="178" t="s">
        <v>108</v>
      </c>
      <c r="R84" s="71" t="s">
        <v>286</v>
      </c>
      <c r="S84" s="60">
        <v>60586028.056699999</v>
      </c>
      <c r="T84" s="72"/>
      <c r="U84" s="72">
        <v>111066436.8205</v>
      </c>
      <c r="V84" s="60">
        <v>7490139.04</v>
      </c>
      <c r="W84" s="60">
        <v>5149573.9463</v>
      </c>
      <c r="X84" s="60">
        <f t="shared" si="14"/>
        <v>2574786.97315</v>
      </c>
      <c r="Y84" s="60">
        <f t="shared" ref="Y84:Y104" si="21">W84-X84</f>
        <v>2574786.97315</v>
      </c>
      <c r="Z84" s="60">
        <v>182496273.13699999</v>
      </c>
      <c r="AA84" s="65">
        <f t="shared" si="16"/>
        <v>364213664.02735001</v>
      </c>
    </row>
    <row r="85" spans="1:27" ht="24.9" customHeight="1">
      <c r="A85" s="178"/>
      <c r="B85" s="180"/>
      <c r="C85" s="56">
        <v>7</v>
      </c>
      <c r="D85" s="60" t="s">
        <v>287</v>
      </c>
      <c r="E85" s="60">
        <v>48905390.384000003</v>
      </c>
      <c r="F85" s="60"/>
      <c r="G85" s="60">
        <v>89653466.739700004</v>
      </c>
      <c r="H85" s="60">
        <v>8994874.0500000007</v>
      </c>
      <c r="I85" s="60">
        <v>4156765.7137000002</v>
      </c>
      <c r="J85" s="60">
        <v>0</v>
      </c>
      <c r="K85" s="60">
        <f t="shared" si="18"/>
        <v>4156765.7137000002</v>
      </c>
      <c r="L85" s="60">
        <v>180862646.10499999</v>
      </c>
      <c r="M85" s="65">
        <f t="shared" si="15"/>
        <v>332573142.99239999</v>
      </c>
      <c r="N85" s="64"/>
      <c r="O85" s="180"/>
      <c r="P85" s="70">
        <v>2</v>
      </c>
      <c r="Q85" s="178"/>
      <c r="R85" s="71" t="s">
        <v>288</v>
      </c>
      <c r="S85" s="60">
        <v>53571720.969899997</v>
      </c>
      <c r="T85" s="72"/>
      <c r="U85" s="72">
        <v>98207793.996800005</v>
      </c>
      <c r="V85" s="60">
        <v>6410217.8499999996</v>
      </c>
      <c r="W85" s="60">
        <v>4553385.449</v>
      </c>
      <c r="X85" s="60">
        <f t="shared" si="14"/>
        <v>2276692.7245</v>
      </c>
      <c r="Y85" s="60">
        <f t="shared" si="21"/>
        <v>2276692.7245</v>
      </c>
      <c r="Z85" s="60">
        <v>154547997.6367</v>
      </c>
      <c r="AA85" s="65">
        <f t="shared" si="16"/>
        <v>315014423.17790002</v>
      </c>
    </row>
    <row r="86" spans="1:27" ht="24.9" customHeight="1">
      <c r="A86" s="178"/>
      <c r="B86" s="180"/>
      <c r="C86" s="56">
        <v>8</v>
      </c>
      <c r="D86" s="60" t="s">
        <v>289</v>
      </c>
      <c r="E86" s="60">
        <v>43727495.673500001</v>
      </c>
      <c r="F86" s="60"/>
      <c r="G86" s="60">
        <v>80161339.030100003</v>
      </c>
      <c r="H86" s="60">
        <v>8156225.7999999998</v>
      </c>
      <c r="I86" s="60">
        <v>3716665.0411</v>
      </c>
      <c r="J86" s="60">
        <v>0</v>
      </c>
      <c r="K86" s="60">
        <f t="shared" si="18"/>
        <v>3716665.0411</v>
      </c>
      <c r="L86" s="60">
        <v>159158495.3565</v>
      </c>
      <c r="M86" s="65">
        <f t="shared" si="15"/>
        <v>294920220.9012</v>
      </c>
      <c r="N86" s="64"/>
      <c r="O86" s="180"/>
      <c r="P86" s="70">
        <v>3</v>
      </c>
      <c r="Q86" s="178"/>
      <c r="R86" s="71" t="s">
        <v>290</v>
      </c>
      <c r="S86" s="60">
        <v>67610108.051799998</v>
      </c>
      <c r="T86" s="72"/>
      <c r="U86" s="72">
        <v>123942995.361</v>
      </c>
      <c r="V86" s="60">
        <v>8371119.9100000001</v>
      </c>
      <c r="W86" s="60">
        <v>5746593.1024000002</v>
      </c>
      <c r="X86" s="60">
        <f t="shared" si="14"/>
        <v>2873296.5512000001</v>
      </c>
      <c r="Y86" s="60">
        <f t="shared" si="21"/>
        <v>2873296.5512000001</v>
      </c>
      <c r="Z86" s="60">
        <v>205295988.72710001</v>
      </c>
      <c r="AA86" s="65">
        <f t="shared" si="16"/>
        <v>408093508.60110003</v>
      </c>
    </row>
    <row r="87" spans="1:27" ht="24.9" customHeight="1">
      <c r="A87" s="178"/>
      <c r="B87" s="180"/>
      <c r="C87" s="56">
        <v>9</v>
      </c>
      <c r="D87" s="60" t="s">
        <v>291</v>
      </c>
      <c r="E87" s="60">
        <v>48567580.8072</v>
      </c>
      <c r="F87" s="60"/>
      <c r="G87" s="60">
        <v>89034193.497500002</v>
      </c>
      <c r="H87" s="60">
        <v>8992453.8900000006</v>
      </c>
      <c r="I87" s="60">
        <v>4128053.2291000001</v>
      </c>
      <c r="J87" s="60">
        <v>0</v>
      </c>
      <c r="K87" s="60">
        <f t="shared" si="18"/>
        <v>4128053.2291000001</v>
      </c>
      <c r="L87" s="60">
        <v>180800012.40759999</v>
      </c>
      <c r="M87" s="65">
        <f t="shared" si="15"/>
        <v>331522293.83139998</v>
      </c>
      <c r="N87" s="64"/>
      <c r="O87" s="180"/>
      <c r="P87" s="70">
        <v>4</v>
      </c>
      <c r="Q87" s="178"/>
      <c r="R87" s="71" t="s">
        <v>292</v>
      </c>
      <c r="S87" s="60">
        <v>53532991.111699998</v>
      </c>
      <c r="T87" s="72"/>
      <c r="U87" s="72">
        <v>98136794.337599993</v>
      </c>
      <c r="V87" s="60">
        <v>6649151.75</v>
      </c>
      <c r="W87" s="60">
        <v>4550093.5635000002</v>
      </c>
      <c r="X87" s="60">
        <f t="shared" si="14"/>
        <v>2275046.7817500001</v>
      </c>
      <c r="Y87" s="60">
        <f t="shared" si="21"/>
        <v>2275046.7817500001</v>
      </c>
      <c r="Z87" s="60">
        <v>160731588.1446</v>
      </c>
      <c r="AA87" s="65">
        <f t="shared" si="16"/>
        <v>321325572.12564999</v>
      </c>
    </row>
    <row r="88" spans="1:27" ht="24.9" customHeight="1">
      <c r="A88" s="178"/>
      <c r="B88" s="180"/>
      <c r="C88" s="56">
        <v>10</v>
      </c>
      <c r="D88" s="60" t="s">
        <v>293</v>
      </c>
      <c r="E88" s="60">
        <v>76835663.622600004</v>
      </c>
      <c r="F88" s="60"/>
      <c r="G88" s="60">
        <v>140855303.65720001</v>
      </c>
      <c r="H88" s="60">
        <v>12677487.380000001</v>
      </c>
      <c r="I88" s="60">
        <v>6530729.0184000004</v>
      </c>
      <c r="J88" s="60">
        <v>0</v>
      </c>
      <c r="K88" s="60">
        <f t="shared" si="18"/>
        <v>6530729.0184000004</v>
      </c>
      <c r="L88" s="60">
        <v>276168389.50840002</v>
      </c>
      <c r="M88" s="65">
        <f t="shared" si="15"/>
        <v>513067573.18660003</v>
      </c>
      <c r="N88" s="64"/>
      <c r="O88" s="180"/>
      <c r="P88" s="70">
        <v>5</v>
      </c>
      <c r="Q88" s="178"/>
      <c r="R88" s="71" t="s">
        <v>294</v>
      </c>
      <c r="S88" s="60">
        <v>73196226.6417</v>
      </c>
      <c r="T88" s="72"/>
      <c r="U88" s="72">
        <v>134183479.9632</v>
      </c>
      <c r="V88" s="60">
        <v>8275922.2199999997</v>
      </c>
      <c r="W88" s="60">
        <v>6221391.1980999997</v>
      </c>
      <c r="X88" s="60">
        <f t="shared" si="14"/>
        <v>3110695.5990499998</v>
      </c>
      <c r="Y88" s="60">
        <f t="shared" si="21"/>
        <v>3110695.5990499998</v>
      </c>
      <c r="Z88" s="60">
        <v>202832279.99200001</v>
      </c>
      <c r="AA88" s="65">
        <f t="shared" si="16"/>
        <v>421598604.41595</v>
      </c>
    </row>
    <row r="89" spans="1:27" ht="24.9" customHeight="1">
      <c r="A89" s="178"/>
      <c r="B89" s="180"/>
      <c r="C89" s="56">
        <v>11</v>
      </c>
      <c r="D89" s="60" t="s">
        <v>295</v>
      </c>
      <c r="E89" s="60">
        <v>53400879.006999999</v>
      </c>
      <c r="F89" s="60"/>
      <c r="G89" s="60">
        <v>97894606.143199995</v>
      </c>
      <c r="H89" s="60">
        <v>9661068.5899999999</v>
      </c>
      <c r="I89" s="60">
        <v>4538864.5544999996</v>
      </c>
      <c r="J89" s="60">
        <v>0</v>
      </c>
      <c r="K89" s="60">
        <f t="shared" si="18"/>
        <v>4538864.5544999996</v>
      </c>
      <c r="L89" s="60">
        <v>198103708.5257</v>
      </c>
      <c r="M89" s="65">
        <f t="shared" si="15"/>
        <v>363599126.8204</v>
      </c>
      <c r="N89" s="64"/>
      <c r="O89" s="180"/>
      <c r="P89" s="70">
        <v>6</v>
      </c>
      <c r="Q89" s="178"/>
      <c r="R89" s="71" t="s">
        <v>296</v>
      </c>
      <c r="S89" s="60">
        <v>56910601.907099999</v>
      </c>
      <c r="T89" s="72"/>
      <c r="U89" s="72">
        <v>104328637.7053</v>
      </c>
      <c r="V89" s="60">
        <v>6488744.79</v>
      </c>
      <c r="W89" s="60">
        <v>4837177.1884000003</v>
      </c>
      <c r="X89" s="60">
        <f t="shared" si="14"/>
        <v>2418588.5942000002</v>
      </c>
      <c r="Y89" s="60">
        <f t="shared" si="21"/>
        <v>2418588.5942000002</v>
      </c>
      <c r="Z89" s="60">
        <v>156580268.6683</v>
      </c>
      <c r="AA89" s="65">
        <f t="shared" si="16"/>
        <v>326726841.6649</v>
      </c>
    </row>
    <row r="90" spans="1:27" ht="24.9" customHeight="1">
      <c r="A90" s="178"/>
      <c r="B90" s="180"/>
      <c r="C90" s="56">
        <v>12</v>
      </c>
      <c r="D90" s="60" t="s">
        <v>297</v>
      </c>
      <c r="E90" s="60">
        <v>65287936.096299998</v>
      </c>
      <c r="F90" s="60"/>
      <c r="G90" s="60">
        <v>119685984.7423</v>
      </c>
      <c r="H90" s="60">
        <v>10938415.810000001</v>
      </c>
      <c r="I90" s="60">
        <v>5549217.6251999997</v>
      </c>
      <c r="J90" s="60">
        <v>0</v>
      </c>
      <c r="K90" s="60">
        <f t="shared" si="18"/>
        <v>5549217.6251999997</v>
      </c>
      <c r="L90" s="60">
        <v>231161354.13679999</v>
      </c>
      <c r="M90" s="65">
        <f t="shared" si="15"/>
        <v>432622908.41060001</v>
      </c>
      <c r="N90" s="64"/>
      <c r="O90" s="180"/>
      <c r="P90" s="70">
        <v>7</v>
      </c>
      <c r="Q90" s="178"/>
      <c r="R90" s="71" t="s">
        <v>298</v>
      </c>
      <c r="S90" s="60">
        <v>47753163.451399997</v>
      </c>
      <c r="T90" s="72"/>
      <c r="U90" s="72">
        <v>87541201.850799993</v>
      </c>
      <c r="V90" s="60">
        <v>5835516.3799999999</v>
      </c>
      <c r="W90" s="60">
        <v>4058830.9589999998</v>
      </c>
      <c r="X90" s="60">
        <f t="shared" si="14"/>
        <v>2029415.4794999999</v>
      </c>
      <c r="Y90" s="60">
        <f t="shared" si="21"/>
        <v>2029415.4794999999</v>
      </c>
      <c r="Z90" s="60">
        <v>139674768.90580001</v>
      </c>
      <c r="AA90" s="65">
        <f t="shared" si="16"/>
        <v>282834066.0675</v>
      </c>
    </row>
    <row r="91" spans="1:27" ht="24.9" customHeight="1">
      <c r="A91" s="178"/>
      <c r="B91" s="180"/>
      <c r="C91" s="56">
        <v>13</v>
      </c>
      <c r="D91" s="60" t="s">
        <v>299</v>
      </c>
      <c r="E91" s="60">
        <v>47969968.720299996</v>
      </c>
      <c r="F91" s="60"/>
      <c r="G91" s="60">
        <v>87938649.735599995</v>
      </c>
      <c r="H91" s="60">
        <v>8860412.8900000006</v>
      </c>
      <c r="I91" s="60">
        <v>4077258.5537</v>
      </c>
      <c r="J91" s="60">
        <v>0</v>
      </c>
      <c r="K91" s="60">
        <f t="shared" si="18"/>
        <v>4077258.5537</v>
      </c>
      <c r="L91" s="60">
        <v>177382801.85409999</v>
      </c>
      <c r="M91" s="65">
        <f t="shared" si="15"/>
        <v>326229091.75370002</v>
      </c>
      <c r="N91" s="64"/>
      <c r="O91" s="180"/>
      <c r="P91" s="70">
        <v>8</v>
      </c>
      <c r="Q91" s="178"/>
      <c r="R91" s="71" t="s">
        <v>300</v>
      </c>
      <c r="S91" s="60">
        <v>55957235.542800002</v>
      </c>
      <c r="T91" s="72"/>
      <c r="U91" s="72">
        <v>102580924.43780001</v>
      </c>
      <c r="V91" s="60">
        <v>6757680.6299999999</v>
      </c>
      <c r="W91" s="60">
        <v>4756144.7993999999</v>
      </c>
      <c r="X91" s="60">
        <f t="shared" si="14"/>
        <v>2378072.3997</v>
      </c>
      <c r="Y91" s="60">
        <f t="shared" si="21"/>
        <v>2378072.3997</v>
      </c>
      <c r="Z91" s="60">
        <v>163540307.079</v>
      </c>
      <c r="AA91" s="65">
        <f t="shared" si="16"/>
        <v>331214220.08929998</v>
      </c>
    </row>
    <row r="92" spans="1:27" ht="24.9" customHeight="1">
      <c r="A92" s="178"/>
      <c r="B92" s="180"/>
      <c r="C92" s="56">
        <v>14</v>
      </c>
      <c r="D92" s="60" t="s">
        <v>301</v>
      </c>
      <c r="E92" s="60">
        <v>47562509.427599996</v>
      </c>
      <c r="F92" s="60"/>
      <c r="G92" s="60">
        <v>87191694.484799996</v>
      </c>
      <c r="H92" s="60">
        <v>8983503.3300000001</v>
      </c>
      <c r="I92" s="60">
        <v>4042626.1173</v>
      </c>
      <c r="J92" s="60">
        <v>0</v>
      </c>
      <c r="K92" s="60">
        <f t="shared" si="18"/>
        <v>4042626.1173</v>
      </c>
      <c r="L92" s="60">
        <v>180568372.69980001</v>
      </c>
      <c r="M92" s="65">
        <f t="shared" si="15"/>
        <v>328348706.05949998</v>
      </c>
      <c r="N92" s="64"/>
      <c r="O92" s="180"/>
      <c r="P92" s="70">
        <v>9</v>
      </c>
      <c r="Q92" s="178"/>
      <c r="R92" s="71" t="s">
        <v>302</v>
      </c>
      <c r="S92" s="60">
        <v>54877478.174999997</v>
      </c>
      <c r="T92" s="72"/>
      <c r="U92" s="72">
        <v>100601510.9108</v>
      </c>
      <c r="V92" s="60">
        <v>6377876.8600000003</v>
      </c>
      <c r="W92" s="60">
        <v>4664369.6725000003</v>
      </c>
      <c r="X92" s="60">
        <f t="shared" si="14"/>
        <v>2332184.8362500002</v>
      </c>
      <c r="Y92" s="60">
        <f t="shared" si="21"/>
        <v>2332184.8362500002</v>
      </c>
      <c r="Z92" s="60">
        <v>153711015.4901</v>
      </c>
      <c r="AA92" s="65">
        <f t="shared" si="16"/>
        <v>317900066.27214998</v>
      </c>
    </row>
    <row r="93" spans="1:27" ht="24.9" customHeight="1">
      <c r="A93" s="178"/>
      <c r="B93" s="180"/>
      <c r="C93" s="56">
        <v>15</v>
      </c>
      <c r="D93" s="60" t="s">
        <v>303</v>
      </c>
      <c r="E93" s="60">
        <v>57085426.129299998</v>
      </c>
      <c r="F93" s="60"/>
      <c r="G93" s="60">
        <v>104649125.8452</v>
      </c>
      <c r="H93" s="60">
        <v>10012263.029999999</v>
      </c>
      <c r="I93" s="60">
        <v>4852036.5592999998</v>
      </c>
      <c r="J93" s="60">
        <v>0</v>
      </c>
      <c r="K93" s="60">
        <f t="shared" si="18"/>
        <v>4852036.5592999998</v>
      </c>
      <c r="L93" s="60">
        <v>207192592.83109999</v>
      </c>
      <c r="M93" s="65">
        <f t="shared" si="15"/>
        <v>383791444.39490002</v>
      </c>
      <c r="N93" s="64"/>
      <c r="O93" s="180"/>
      <c r="P93" s="70">
        <v>10</v>
      </c>
      <c r="Q93" s="178"/>
      <c r="R93" s="71" t="s">
        <v>304</v>
      </c>
      <c r="S93" s="60">
        <v>58017944.888499998</v>
      </c>
      <c r="T93" s="72"/>
      <c r="U93" s="72">
        <v>106358621.2384</v>
      </c>
      <c r="V93" s="60">
        <v>6722878.9199999999</v>
      </c>
      <c r="W93" s="60">
        <v>4931296.9839000003</v>
      </c>
      <c r="X93" s="60">
        <f t="shared" si="14"/>
        <v>2465648.4919500002</v>
      </c>
      <c r="Y93" s="60">
        <f t="shared" si="21"/>
        <v>2465648.4919500002</v>
      </c>
      <c r="Z93" s="60">
        <v>162639641.50819999</v>
      </c>
      <c r="AA93" s="65">
        <f t="shared" si="16"/>
        <v>336204735.04705</v>
      </c>
    </row>
    <row r="94" spans="1:27" ht="24.9" customHeight="1">
      <c r="A94" s="178"/>
      <c r="B94" s="180"/>
      <c r="C94" s="56">
        <v>16</v>
      </c>
      <c r="D94" s="60" t="s">
        <v>305</v>
      </c>
      <c r="E94" s="60">
        <v>54546740.033200003</v>
      </c>
      <c r="F94" s="60"/>
      <c r="G94" s="60">
        <v>99995201.038699999</v>
      </c>
      <c r="H94" s="60">
        <v>9853005.3100000005</v>
      </c>
      <c r="I94" s="60">
        <v>4636258.2322000004</v>
      </c>
      <c r="J94" s="60">
        <v>0</v>
      </c>
      <c r="K94" s="60">
        <f t="shared" si="18"/>
        <v>4636258.2322000004</v>
      </c>
      <c r="L94" s="60">
        <v>203071015.6133</v>
      </c>
      <c r="M94" s="65">
        <f t="shared" si="15"/>
        <v>372102220.2274</v>
      </c>
      <c r="N94" s="64"/>
      <c r="O94" s="180"/>
      <c r="P94" s="70">
        <v>11</v>
      </c>
      <c r="Q94" s="178"/>
      <c r="R94" s="71" t="s">
        <v>108</v>
      </c>
      <c r="S94" s="60">
        <v>51072536.799900003</v>
      </c>
      <c r="T94" s="72"/>
      <c r="U94" s="72">
        <v>93626284.206100002</v>
      </c>
      <c r="V94" s="60">
        <v>6323402.8600000003</v>
      </c>
      <c r="W94" s="60">
        <v>4340964.6301999995</v>
      </c>
      <c r="X94" s="60">
        <f t="shared" si="14"/>
        <v>2170482.3150999998</v>
      </c>
      <c r="Y94" s="60">
        <f t="shared" si="21"/>
        <v>2170482.3150999998</v>
      </c>
      <c r="Z94" s="60">
        <v>152301232.4346</v>
      </c>
      <c r="AA94" s="65">
        <f t="shared" si="16"/>
        <v>305493938.61570001</v>
      </c>
    </row>
    <row r="95" spans="1:27" ht="24.9" customHeight="1">
      <c r="A95" s="178"/>
      <c r="B95" s="180"/>
      <c r="C95" s="56">
        <v>17</v>
      </c>
      <c r="D95" s="60" t="s">
        <v>306</v>
      </c>
      <c r="E95" s="60">
        <v>45695101.495999999</v>
      </c>
      <c r="F95" s="60"/>
      <c r="G95" s="60">
        <v>83768358.251900002</v>
      </c>
      <c r="H95" s="60">
        <v>8542370.6699999999</v>
      </c>
      <c r="I95" s="60">
        <v>3883903.7925</v>
      </c>
      <c r="J95" s="60">
        <v>0</v>
      </c>
      <c r="K95" s="60">
        <f t="shared" si="18"/>
        <v>3883903.7925</v>
      </c>
      <c r="L95" s="60">
        <v>169151894.23089999</v>
      </c>
      <c r="M95" s="65">
        <f t="shared" si="15"/>
        <v>311041628.44129997</v>
      </c>
      <c r="N95" s="64"/>
      <c r="O95" s="180"/>
      <c r="P95" s="70">
        <v>12</v>
      </c>
      <c r="Q95" s="178"/>
      <c r="R95" s="71" t="s">
        <v>307</v>
      </c>
      <c r="S95" s="60">
        <v>65204679.545000002</v>
      </c>
      <c r="T95" s="72"/>
      <c r="U95" s="72">
        <v>119533358.65350001</v>
      </c>
      <c r="V95" s="60">
        <v>7396401.5599999996</v>
      </c>
      <c r="W95" s="60">
        <v>5542141.1459999997</v>
      </c>
      <c r="X95" s="60">
        <f t="shared" si="14"/>
        <v>2771070.5729999999</v>
      </c>
      <c r="Y95" s="60">
        <f t="shared" si="21"/>
        <v>2771070.5729999999</v>
      </c>
      <c r="Z95" s="60">
        <v>180070354.56580001</v>
      </c>
      <c r="AA95" s="65">
        <f t="shared" si="16"/>
        <v>374975864.8973</v>
      </c>
    </row>
    <row r="96" spans="1:27" ht="24.9" customHeight="1">
      <c r="A96" s="178"/>
      <c r="B96" s="180"/>
      <c r="C96" s="56">
        <v>18</v>
      </c>
      <c r="D96" s="60" t="s">
        <v>308</v>
      </c>
      <c r="E96" s="60">
        <v>47348447.578199998</v>
      </c>
      <c r="F96" s="60"/>
      <c r="G96" s="60">
        <v>86799275.842399999</v>
      </c>
      <c r="H96" s="60">
        <v>8700830.6799999997</v>
      </c>
      <c r="I96" s="60">
        <v>4024431.7026</v>
      </c>
      <c r="J96" s="60">
        <v>0</v>
      </c>
      <c r="K96" s="60">
        <f t="shared" si="18"/>
        <v>4024431.7026</v>
      </c>
      <c r="L96" s="60">
        <v>173252826.82210001</v>
      </c>
      <c r="M96" s="65">
        <f t="shared" si="15"/>
        <v>320125812.62529999</v>
      </c>
      <c r="N96" s="64"/>
      <c r="O96" s="180"/>
      <c r="P96" s="70">
        <v>13</v>
      </c>
      <c r="Q96" s="178"/>
      <c r="R96" s="71" t="s">
        <v>309</v>
      </c>
      <c r="S96" s="60">
        <v>43038980.014399998</v>
      </c>
      <c r="T96" s="72"/>
      <c r="U96" s="72">
        <v>78899150.644400001</v>
      </c>
      <c r="V96" s="60">
        <v>5351780.7</v>
      </c>
      <c r="W96" s="60">
        <v>3658143.9197</v>
      </c>
      <c r="X96" s="60">
        <f t="shared" si="14"/>
        <v>1829071.95985</v>
      </c>
      <c r="Y96" s="60">
        <f t="shared" si="21"/>
        <v>1829071.95985</v>
      </c>
      <c r="Z96" s="60">
        <v>127155727.41680001</v>
      </c>
      <c r="AA96" s="65">
        <f t="shared" si="16"/>
        <v>256274710.73545</v>
      </c>
    </row>
    <row r="97" spans="1:27" ht="24.9" customHeight="1">
      <c r="A97" s="178"/>
      <c r="B97" s="180"/>
      <c r="C97" s="56">
        <v>19</v>
      </c>
      <c r="D97" s="60" t="s">
        <v>310</v>
      </c>
      <c r="E97" s="60">
        <v>51132303.104800001</v>
      </c>
      <c r="F97" s="60"/>
      <c r="G97" s="60">
        <v>93735847.924600005</v>
      </c>
      <c r="H97" s="60">
        <v>9184093.1500000004</v>
      </c>
      <c r="I97" s="60">
        <v>4346044.5307999998</v>
      </c>
      <c r="J97" s="60">
        <v>0</v>
      </c>
      <c r="K97" s="60">
        <f t="shared" si="18"/>
        <v>4346044.5307999998</v>
      </c>
      <c r="L97" s="60">
        <v>185759621.49880001</v>
      </c>
      <c r="M97" s="65">
        <f t="shared" si="15"/>
        <v>344157910.20899999</v>
      </c>
      <c r="N97" s="64"/>
      <c r="O97" s="180"/>
      <c r="P97" s="70">
        <v>14</v>
      </c>
      <c r="Q97" s="178"/>
      <c r="R97" s="71" t="s">
        <v>311</v>
      </c>
      <c r="S97" s="60">
        <v>62572214.605700001</v>
      </c>
      <c r="T97" s="72"/>
      <c r="U97" s="72">
        <v>114707518.2702</v>
      </c>
      <c r="V97" s="60">
        <v>7354596.2400000002</v>
      </c>
      <c r="W97" s="60">
        <v>5318391.9863</v>
      </c>
      <c r="X97" s="60">
        <f t="shared" si="14"/>
        <v>2659195.99315</v>
      </c>
      <c r="Y97" s="60">
        <f t="shared" si="21"/>
        <v>2659195.99315</v>
      </c>
      <c r="Z97" s="60">
        <v>178988436.17219999</v>
      </c>
      <c r="AA97" s="65">
        <f t="shared" si="16"/>
        <v>366281961.28125</v>
      </c>
    </row>
    <row r="98" spans="1:27" ht="24.9" customHeight="1">
      <c r="A98" s="178"/>
      <c r="B98" s="180"/>
      <c r="C98" s="56">
        <v>20</v>
      </c>
      <c r="D98" s="60" t="s">
        <v>312</v>
      </c>
      <c r="E98" s="60">
        <v>51744597.873099998</v>
      </c>
      <c r="F98" s="60"/>
      <c r="G98" s="60">
        <v>94858308.009499997</v>
      </c>
      <c r="H98" s="60">
        <v>9384101.5899999999</v>
      </c>
      <c r="I98" s="60">
        <v>4398087.1765000001</v>
      </c>
      <c r="J98" s="60">
        <v>0</v>
      </c>
      <c r="K98" s="60">
        <f t="shared" si="18"/>
        <v>4398087.1765000001</v>
      </c>
      <c r="L98" s="60">
        <v>190935824.2141</v>
      </c>
      <c r="M98" s="65">
        <f t="shared" si="15"/>
        <v>351320918.86320001</v>
      </c>
      <c r="N98" s="64"/>
      <c r="O98" s="180"/>
      <c r="P98" s="70">
        <v>15</v>
      </c>
      <c r="Q98" s="178"/>
      <c r="R98" s="71" t="s">
        <v>313</v>
      </c>
      <c r="S98" s="60">
        <v>41783245.1954</v>
      </c>
      <c r="T98" s="72"/>
      <c r="U98" s="72">
        <v>76597134.8759</v>
      </c>
      <c r="V98" s="60">
        <v>5292087.79</v>
      </c>
      <c r="W98" s="60">
        <v>3551411.4021999999</v>
      </c>
      <c r="X98" s="60">
        <f t="shared" si="14"/>
        <v>1775705.7010999999</v>
      </c>
      <c r="Y98" s="60">
        <f t="shared" si="21"/>
        <v>1775705.7010999999</v>
      </c>
      <c r="Z98" s="60">
        <v>125610879.5166</v>
      </c>
      <c r="AA98" s="65">
        <f t="shared" si="16"/>
        <v>251059053.079</v>
      </c>
    </row>
    <row r="99" spans="1:27" ht="24.9" customHeight="1">
      <c r="A99" s="178"/>
      <c r="B99" s="181"/>
      <c r="C99" s="56">
        <v>21</v>
      </c>
      <c r="D99" s="60" t="s">
        <v>314</v>
      </c>
      <c r="E99" s="60">
        <v>49682433.872199997</v>
      </c>
      <c r="F99" s="60"/>
      <c r="G99" s="60">
        <v>91077944.532100007</v>
      </c>
      <c r="H99" s="60">
        <v>9124927.5399999991</v>
      </c>
      <c r="I99" s="60">
        <v>4222811.3521999996</v>
      </c>
      <c r="J99" s="60">
        <v>0</v>
      </c>
      <c r="K99" s="60">
        <f t="shared" si="18"/>
        <v>4222811.3521999996</v>
      </c>
      <c r="L99" s="60">
        <v>184228420.04660001</v>
      </c>
      <c r="M99" s="65">
        <f t="shared" si="15"/>
        <v>338336537.34310001</v>
      </c>
      <c r="N99" s="64"/>
      <c r="O99" s="180"/>
      <c r="P99" s="70">
        <v>16</v>
      </c>
      <c r="Q99" s="178"/>
      <c r="R99" s="71" t="s">
        <v>315</v>
      </c>
      <c r="S99" s="60">
        <v>60576183.034500003</v>
      </c>
      <c r="T99" s="72"/>
      <c r="U99" s="72">
        <v>111048388.9048</v>
      </c>
      <c r="V99" s="60">
        <v>7460461.5899999999</v>
      </c>
      <c r="W99" s="60">
        <v>5148737.1580999997</v>
      </c>
      <c r="X99" s="60">
        <f t="shared" si="14"/>
        <v>2574368.5790499998</v>
      </c>
      <c r="Y99" s="60">
        <f t="shared" si="21"/>
        <v>2574368.5790499998</v>
      </c>
      <c r="Z99" s="60">
        <v>181728223.0485</v>
      </c>
      <c r="AA99" s="65">
        <f t="shared" si="16"/>
        <v>363387625.15684998</v>
      </c>
    </row>
    <row r="100" spans="1:27" ht="24.9" customHeight="1">
      <c r="A100" s="56"/>
      <c r="B100" s="171" t="s">
        <v>316</v>
      </c>
      <c r="C100" s="172"/>
      <c r="D100" s="61"/>
      <c r="E100" s="61">
        <f>SUM(E79:E99)</f>
        <v>1120736819.7045</v>
      </c>
      <c r="F100" s="61">
        <f t="shared" ref="F100:M100" si="22">SUM(F79:F99)</f>
        <v>0</v>
      </c>
      <c r="G100" s="61">
        <f t="shared" si="22"/>
        <v>2054537146.1173</v>
      </c>
      <c r="H100" s="61">
        <f t="shared" si="22"/>
        <v>200458069.94999999</v>
      </c>
      <c r="I100" s="61">
        <f t="shared" si="22"/>
        <v>95258218.974999994</v>
      </c>
      <c r="J100" s="61">
        <f t="shared" si="22"/>
        <v>0</v>
      </c>
      <c r="K100" s="61">
        <f t="shared" si="22"/>
        <v>95258218.974999994</v>
      </c>
      <c r="L100" s="61">
        <f t="shared" si="22"/>
        <v>4097435359.9380002</v>
      </c>
      <c r="M100" s="61">
        <f t="shared" si="22"/>
        <v>7568425614.6848001</v>
      </c>
      <c r="N100" s="64"/>
      <c r="O100" s="180"/>
      <c r="P100" s="70">
        <v>17</v>
      </c>
      <c r="Q100" s="178"/>
      <c r="R100" s="71" t="s">
        <v>317</v>
      </c>
      <c r="S100" s="60">
        <v>75760331.105499998</v>
      </c>
      <c r="T100" s="72"/>
      <c r="U100" s="72">
        <v>138884001.7762</v>
      </c>
      <c r="V100" s="60">
        <v>9086447.8699999992</v>
      </c>
      <c r="W100" s="60">
        <v>6439329.9864999996</v>
      </c>
      <c r="X100" s="60">
        <f t="shared" si="14"/>
        <v>3219664.9932499998</v>
      </c>
      <c r="Y100" s="60">
        <f t="shared" si="21"/>
        <v>3219664.9932499998</v>
      </c>
      <c r="Z100" s="60">
        <v>223808620.17829999</v>
      </c>
      <c r="AA100" s="65">
        <f t="shared" si="16"/>
        <v>450759065.92325002</v>
      </c>
    </row>
    <row r="101" spans="1:27" ht="24.9" customHeight="1">
      <c r="A101" s="178">
        <v>5</v>
      </c>
      <c r="B101" s="179" t="s">
        <v>318</v>
      </c>
      <c r="C101" s="56">
        <v>1</v>
      </c>
      <c r="D101" s="60" t="s">
        <v>319</v>
      </c>
      <c r="E101" s="60">
        <v>83769954.677699998</v>
      </c>
      <c r="F101" s="60"/>
      <c r="G101" s="60">
        <v>153567260.9197</v>
      </c>
      <c r="H101" s="60">
        <v>9013113.1099999994</v>
      </c>
      <c r="I101" s="60">
        <v>7120116.4678999996</v>
      </c>
      <c r="J101" s="60">
        <v>0</v>
      </c>
      <c r="K101" s="60">
        <f t="shared" si="18"/>
        <v>7120116.4678999996</v>
      </c>
      <c r="L101" s="60">
        <v>222349800.1435</v>
      </c>
      <c r="M101" s="65">
        <f t="shared" si="15"/>
        <v>475820245.31879997</v>
      </c>
      <c r="N101" s="64"/>
      <c r="O101" s="180"/>
      <c r="P101" s="70">
        <v>18</v>
      </c>
      <c r="Q101" s="178"/>
      <c r="R101" s="71" t="s">
        <v>320</v>
      </c>
      <c r="S101" s="60">
        <v>57227574.373999998</v>
      </c>
      <c r="T101" s="72"/>
      <c r="U101" s="72">
        <v>104909712.3127</v>
      </c>
      <c r="V101" s="60">
        <v>6921711.0800000001</v>
      </c>
      <c r="W101" s="60">
        <v>4864118.6005999995</v>
      </c>
      <c r="X101" s="60">
        <f t="shared" si="14"/>
        <v>2432059.3002999998</v>
      </c>
      <c r="Y101" s="60">
        <f t="shared" si="21"/>
        <v>2432059.3002999998</v>
      </c>
      <c r="Z101" s="60">
        <v>167785402.14700001</v>
      </c>
      <c r="AA101" s="65">
        <f t="shared" si="16"/>
        <v>339276459.21399999</v>
      </c>
    </row>
    <row r="102" spans="1:27" ht="24.9" customHeight="1">
      <c r="A102" s="178"/>
      <c r="B102" s="180"/>
      <c r="C102" s="56">
        <v>2</v>
      </c>
      <c r="D102" s="60" t="s">
        <v>91</v>
      </c>
      <c r="E102" s="60">
        <v>101161043.0402</v>
      </c>
      <c r="F102" s="60"/>
      <c r="G102" s="60">
        <v>185448641.47569999</v>
      </c>
      <c r="H102" s="60">
        <v>11235690.51</v>
      </c>
      <c r="I102" s="60">
        <v>8598290.5354999993</v>
      </c>
      <c r="J102" s="60">
        <v>0</v>
      </c>
      <c r="K102" s="60">
        <f t="shared" si="18"/>
        <v>8598290.5354999993</v>
      </c>
      <c r="L102" s="60">
        <v>279869928.55229998</v>
      </c>
      <c r="M102" s="65">
        <f t="shared" si="15"/>
        <v>586313594.11370003</v>
      </c>
      <c r="N102" s="64"/>
      <c r="O102" s="180"/>
      <c r="P102" s="70">
        <v>19</v>
      </c>
      <c r="Q102" s="178"/>
      <c r="R102" s="71" t="s">
        <v>321</v>
      </c>
      <c r="S102" s="60">
        <v>54185696.679899998</v>
      </c>
      <c r="T102" s="72"/>
      <c r="U102" s="72">
        <v>99333335.587599993</v>
      </c>
      <c r="V102" s="60">
        <v>6222026.3099999996</v>
      </c>
      <c r="W102" s="60">
        <v>4605570.9680000003</v>
      </c>
      <c r="X102" s="60">
        <f t="shared" si="14"/>
        <v>2302785.4840000002</v>
      </c>
      <c r="Y102" s="60">
        <f t="shared" si="21"/>
        <v>2302785.4840000002</v>
      </c>
      <c r="Z102" s="60">
        <v>149677615.3211</v>
      </c>
      <c r="AA102" s="65">
        <f t="shared" si="16"/>
        <v>311721459.38260001</v>
      </c>
    </row>
    <row r="103" spans="1:27" ht="24.9" customHeight="1">
      <c r="A103" s="178"/>
      <c r="B103" s="180"/>
      <c r="C103" s="56">
        <v>3</v>
      </c>
      <c r="D103" s="60" t="s">
        <v>322</v>
      </c>
      <c r="E103" s="60">
        <v>44242424.725900002</v>
      </c>
      <c r="F103" s="60"/>
      <c r="G103" s="60">
        <v>81105308.075499997</v>
      </c>
      <c r="H103" s="60">
        <v>5697770.0599999996</v>
      </c>
      <c r="I103" s="60">
        <v>3760431.9841</v>
      </c>
      <c r="J103" s="60">
        <v>0</v>
      </c>
      <c r="K103" s="60">
        <f t="shared" si="18"/>
        <v>3760431.9841</v>
      </c>
      <c r="L103" s="60">
        <v>136548982.7563</v>
      </c>
      <c r="M103" s="65">
        <f t="shared" si="15"/>
        <v>271354917.60180002</v>
      </c>
      <c r="N103" s="64"/>
      <c r="O103" s="180"/>
      <c r="P103" s="70">
        <v>20</v>
      </c>
      <c r="Q103" s="178"/>
      <c r="R103" s="71" t="s">
        <v>323</v>
      </c>
      <c r="S103" s="60">
        <v>58100167.182999998</v>
      </c>
      <c r="T103" s="72"/>
      <c r="U103" s="72">
        <v>106509351.32529999</v>
      </c>
      <c r="V103" s="60">
        <v>6771241.6699999999</v>
      </c>
      <c r="W103" s="60">
        <v>4938285.5553000001</v>
      </c>
      <c r="X103" s="60">
        <f t="shared" si="14"/>
        <v>2469142.7776500001</v>
      </c>
      <c r="Y103" s="60">
        <f t="shared" si="21"/>
        <v>2469142.7776500001</v>
      </c>
      <c r="Z103" s="60">
        <v>163891265.7299</v>
      </c>
      <c r="AA103" s="65">
        <f t="shared" si="16"/>
        <v>337741168.68585002</v>
      </c>
    </row>
    <row r="104" spans="1:27" ht="24.9" customHeight="1">
      <c r="A104" s="178"/>
      <c r="B104" s="180"/>
      <c r="C104" s="56">
        <v>4</v>
      </c>
      <c r="D104" s="60" t="s">
        <v>324</v>
      </c>
      <c r="E104" s="60">
        <v>52287317.415399998</v>
      </c>
      <c r="F104" s="60"/>
      <c r="G104" s="60">
        <v>95853222.640900001</v>
      </c>
      <c r="H104" s="60">
        <v>6599680.6299999999</v>
      </c>
      <c r="I104" s="60">
        <v>4444216.2017000001</v>
      </c>
      <c r="J104" s="60">
        <v>0</v>
      </c>
      <c r="K104" s="60">
        <f t="shared" si="18"/>
        <v>4444216.2017000001</v>
      </c>
      <c r="L104" s="60">
        <v>159890357.361</v>
      </c>
      <c r="M104" s="65">
        <f t="shared" si="15"/>
        <v>319074794.24900001</v>
      </c>
      <c r="N104" s="64"/>
      <c r="O104" s="181"/>
      <c r="P104" s="70">
        <v>21</v>
      </c>
      <c r="Q104" s="178"/>
      <c r="R104" s="71" t="s">
        <v>325</v>
      </c>
      <c r="S104" s="60">
        <v>56849007.008299999</v>
      </c>
      <c r="T104" s="72"/>
      <c r="U104" s="72">
        <v>104215721.8047</v>
      </c>
      <c r="V104" s="60">
        <v>6651274.46</v>
      </c>
      <c r="W104" s="60">
        <v>4831941.8644000003</v>
      </c>
      <c r="X104" s="60">
        <f t="shared" si="14"/>
        <v>2415970.9322000002</v>
      </c>
      <c r="Y104" s="60">
        <f t="shared" si="21"/>
        <v>2415970.9322000002</v>
      </c>
      <c r="Z104" s="60">
        <v>160786523.8457</v>
      </c>
      <c r="AA104" s="65">
        <f t="shared" si="16"/>
        <v>330918498.05089998</v>
      </c>
    </row>
    <row r="105" spans="1:27" ht="24.9" customHeight="1">
      <c r="A105" s="178"/>
      <c r="B105" s="180"/>
      <c r="C105" s="56">
        <v>5</v>
      </c>
      <c r="D105" s="60" t="s">
        <v>326</v>
      </c>
      <c r="E105" s="60">
        <v>66328615.486100003</v>
      </c>
      <c r="F105" s="60"/>
      <c r="G105" s="60">
        <v>121593760.4358</v>
      </c>
      <c r="H105" s="60">
        <v>7960854.8200000003</v>
      </c>
      <c r="I105" s="60">
        <v>5637671.2777000004</v>
      </c>
      <c r="J105" s="60">
        <v>0</v>
      </c>
      <c r="K105" s="60">
        <f t="shared" si="18"/>
        <v>5637671.2777000004</v>
      </c>
      <c r="L105" s="60">
        <v>195117438.30199999</v>
      </c>
      <c r="M105" s="65">
        <f t="shared" si="15"/>
        <v>396638340.32160002</v>
      </c>
      <c r="N105" s="64"/>
      <c r="O105" s="56"/>
      <c r="P105" s="172" t="s">
        <v>327</v>
      </c>
      <c r="Q105" s="175"/>
      <c r="R105" s="61"/>
      <c r="S105" s="61">
        <f t="shared" ref="S105:AA105" si="23">SUM(S84:S104)</f>
        <v>1208384114.3422</v>
      </c>
      <c r="T105" s="61">
        <f t="shared" si="23"/>
        <v>0</v>
      </c>
      <c r="U105" s="61">
        <f t="shared" si="23"/>
        <v>2215212354.9836001</v>
      </c>
      <c r="V105" s="61">
        <f t="shared" ref="V105" si="24">SUM(V84:V104)</f>
        <v>144210680.47999999</v>
      </c>
      <c r="W105" s="61">
        <f t="shared" si="23"/>
        <v>102707894.07979999</v>
      </c>
      <c r="X105" s="61">
        <f t="shared" si="23"/>
        <v>51353947.039899997</v>
      </c>
      <c r="Y105" s="61">
        <f t="shared" si="23"/>
        <v>51353947.039899997</v>
      </c>
      <c r="Z105" s="61">
        <f t="shared" si="23"/>
        <v>3493854409.6652999</v>
      </c>
      <c r="AA105" s="61">
        <f t="shared" si="23"/>
        <v>7113015506.5109997</v>
      </c>
    </row>
    <row r="106" spans="1:27" ht="24.9" customHeight="1">
      <c r="A106" s="178"/>
      <c r="B106" s="180"/>
      <c r="C106" s="56">
        <v>6</v>
      </c>
      <c r="D106" s="60" t="s">
        <v>328</v>
      </c>
      <c r="E106" s="60">
        <v>43921798.466899998</v>
      </c>
      <c r="F106" s="60"/>
      <c r="G106" s="60">
        <v>80517535.328400001</v>
      </c>
      <c r="H106" s="60">
        <v>5775215.3700000001</v>
      </c>
      <c r="I106" s="60">
        <v>3733180.0139000001</v>
      </c>
      <c r="J106" s="60">
        <v>0</v>
      </c>
      <c r="K106" s="60">
        <f t="shared" si="18"/>
        <v>3733180.0139000001</v>
      </c>
      <c r="L106" s="60">
        <v>138553261.074</v>
      </c>
      <c r="M106" s="65">
        <f t="shared" si="15"/>
        <v>272500990.25319999</v>
      </c>
      <c r="N106" s="64"/>
      <c r="O106" s="179">
        <v>23</v>
      </c>
      <c r="P106" s="70">
        <v>1</v>
      </c>
      <c r="Q106" s="178" t="s">
        <v>109</v>
      </c>
      <c r="R106" s="71" t="s">
        <v>329</v>
      </c>
      <c r="S106" s="60">
        <v>49097787.3292</v>
      </c>
      <c r="T106" s="60"/>
      <c r="U106" s="60">
        <v>90006169.233099997</v>
      </c>
      <c r="V106" s="60">
        <v>6956297.7699999996</v>
      </c>
      <c r="W106" s="60">
        <v>4173118.6968999999</v>
      </c>
      <c r="X106" s="60">
        <f t="shared" si="14"/>
        <v>2086559.3484499999</v>
      </c>
      <c r="Y106" s="60">
        <f t="shared" ref="Y106:Y121" si="25">W106-X106</f>
        <v>2086559.3484499999</v>
      </c>
      <c r="Z106" s="60">
        <v>160643192.49849999</v>
      </c>
      <c r="AA106" s="65">
        <f t="shared" si="16"/>
        <v>308790006.17925</v>
      </c>
    </row>
    <row r="107" spans="1:27" ht="24.9" customHeight="1">
      <c r="A107" s="178"/>
      <c r="B107" s="180"/>
      <c r="C107" s="56">
        <v>7</v>
      </c>
      <c r="D107" s="60" t="s">
        <v>330</v>
      </c>
      <c r="E107" s="60">
        <v>70071603.943499997</v>
      </c>
      <c r="F107" s="60"/>
      <c r="G107" s="60">
        <v>128455414.9189</v>
      </c>
      <c r="H107" s="60">
        <v>8431245.7899999991</v>
      </c>
      <c r="I107" s="60">
        <v>5955810.5658999998</v>
      </c>
      <c r="J107" s="60">
        <v>0</v>
      </c>
      <c r="K107" s="60">
        <f t="shared" si="18"/>
        <v>5955810.5658999998</v>
      </c>
      <c r="L107" s="60">
        <v>207291119.68279999</v>
      </c>
      <c r="M107" s="65">
        <f t="shared" si="15"/>
        <v>420205194.90109998</v>
      </c>
      <c r="N107" s="64"/>
      <c r="O107" s="180"/>
      <c r="P107" s="70">
        <v>2</v>
      </c>
      <c r="Q107" s="178"/>
      <c r="R107" s="71" t="s">
        <v>331</v>
      </c>
      <c r="S107" s="60">
        <v>80738464.993000001</v>
      </c>
      <c r="T107" s="60"/>
      <c r="U107" s="60">
        <v>148009927.51570001</v>
      </c>
      <c r="V107" s="60">
        <v>8078821.9900000002</v>
      </c>
      <c r="W107" s="60">
        <v>6862451.7752999999</v>
      </c>
      <c r="X107" s="60">
        <f t="shared" si="14"/>
        <v>3431225.8876499999</v>
      </c>
      <c r="Y107" s="60">
        <f t="shared" si="25"/>
        <v>3431225.8876499999</v>
      </c>
      <c r="Z107" s="60">
        <v>189694031.01890001</v>
      </c>
      <c r="AA107" s="65">
        <f t="shared" si="16"/>
        <v>429952471.40525001</v>
      </c>
    </row>
    <row r="108" spans="1:27" ht="24.9" customHeight="1">
      <c r="A108" s="178"/>
      <c r="B108" s="180"/>
      <c r="C108" s="56">
        <v>8</v>
      </c>
      <c r="D108" s="60" t="s">
        <v>332</v>
      </c>
      <c r="E108" s="60">
        <v>70735242.004500002</v>
      </c>
      <c r="F108" s="60"/>
      <c r="G108" s="60">
        <v>129671997.6383</v>
      </c>
      <c r="H108" s="60">
        <v>7945590.2000000002</v>
      </c>
      <c r="I108" s="60">
        <v>6012217.1891999999</v>
      </c>
      <c r="J108" s="60">
        <v>0</v>
      </c>
      <c r="K108" s="60">
        <f t="shared" si="18"/>
        <v>6012217.1891999999</v>
      </c>
      <c r="L108" s="60">
        <v>194722391.1266</v>
      </c>
      <c r="M108" s="65">
        <f t="shared" si="15"/>
        <v>409087438.15859997</v>
      </c>
      <c r="N108" s="64"/>
      <c r="O108" s="180"/>
      <c r="P108" s="70">
        <v>3</v>
      </c>
      <c r="Q108" s="178"/>
      <c r="R108" s="71" t="s">
        <v>333</v>
      </c>
      <c r="S108" s="60">
        <v>61880965.394500002</v>
      </c>
      <c r="T108" s="60"/>
      <c r="U108" s="60">
        <v>113440318.7308</v>
      </c>
      <c r="V108" s="60">
        <v>7970793.3700000001</v>
      </c>
      <c r="W108" s="60">
        <v>5259638.5236999998</v>
      </c>
      <c r="X108" s="60">
        <f t="shared" si="14"/>
        <v>2629819.2618499999</v>
      </c>
      <c r="Y108" s="60">
        <f t="shared" si="25"/>
        <v>2629819.2618499999</v>
      </c>
      <c r="Z108" s="60">
        <v>186898258.71470001</v>
      </c>
      <c r="AA108" s="65">
        <f t="shared" si="16"/>
        <v>372820155.47184998</v>
      </c>
    </row>
    <row r="109" spans="1:27" ht="24.9" customHeight="1">
      <c r="A109" s="178"/>
      <c r="B109" s="180"/>
      <c r="C109" s="56">
        <v>9</v>
      </c>
      <c r="D109" s="60" t="s">
        <v>334</v>
      </c>
      <c r="E109" s="60">
        <v>49754413.487000003</v>
      </c>
      <c r="F109" s="60"/>
      <c r="G109" s="60">
        <v>91209897.716399997</v>
      </c>
      <c r="H109" s="60">
        <v>6681438.9699999997</v>
      </c>
      <c r="I109" s="60">
        <v>4228929.3361</v>
      </c>
      <c r="J109" s="60">
        <v>0</v>
      </c>
      <c r="K109" s="60">
        <f t="shared" si="18"/>
        <v>4228929.3361</v>
      </c>
      <c r="L109" s="60">
        <v>162006256.62549999</v>
      </c>
      <c r="M109" s="65">
        <f t="shared" si="15"/>
        <v>313880936.13499999</v>
      </c>
      <c r="N109" s="64"/>
      <c r="O109" s="180"/>
      <c r="P109" s="70">
        <v>4</v>
      </c>
      <c r="Q109" s="178"/>
      <c r="R109" s="71" t="s">
        <v>99</v>
      </c>
      <c r="S109" s="60">
        <v>37684131.300700001</v>
      </c>
      <c r="T109" s="60"/>
      <c r="U109" s="60">
        <v>69082630.475899994</v>
      </c>
      <c r="V109" s="60">
        <v>5988434.3099999996</v>
      </c>
      <c r="W109" s="60">
        <v>3203002.8533000001</v>
      </c>
      <c r="X109" s="60">
        <f t="shared" si="14"/>
        <v>1601501.42665</v>
      </c>
      <c r="Y109" s="60">
        <f t="shared" si="25"/>
        <v>1601501.42665</v>
      </c>
      <c r="Z109" s="60">
        <v>135594962.16159999</v>
      </c>
      <c r="AA109" s="65">
        <f t="shared" si="16"/>
        <v>249951659.67484999</v>
      </c>
    </row>
    <row r="110" spans="1:27" ht="24.9" customHeight="1">
      <c r="A110" s="178"/>
      <c r="B110" s="180"/>
      <c r="C110" s="56">
        <v>10</v>
      </c>
      <c r="D110" s="60" t="s">
        <v>335</v>
      </c>
      <c r="E110" s="60">
        <v>56983324.120499998</v>
      </c>
      <c r="F110" s="60"/>
      <c r="G110" s="60">
        <v>104461952.22319999</v>
      </c>
      <c r="H110" s="60">
        <v>7668798.96</v>
      </c>
      <c r="I110" s="60">
        <v>4843358.2903000005</v>
      </c>
      <c r="J110" s="60">
        <v>0</v>
      </c>
      <c r="K110" s="60">
        <f t="shared" si="18"/>
        <v>4843358.2903000005</v>
      </c>
      <c r="L110" s="60">
        <v>187559055.63100001</v>
      </c>
      <c r="M110" s="65">
        <f t="shared" si="15"/>
        <v>361516489.22500002</v>
      </c>
      <c r="N110" s="64"/>
      <c r="O110" s="180"/>
      <c r="P110" s="70">
        <v>5</v>
      </c>
      <c r="Q110" s="178"/>
      <c r="R110" s="71" t="s">
        <v>336</v>
      </c>
      <c r="S110" s="60">
        <v>65385900.452200003</v>
      </c>
      <c r="T110" s="60"/>
      <c r="U110" s="60">
        <v>119865573.20999999</v>
      </c>
      <c r="V110" s="60">
        <v>8032622.5099999998</v>
      </c>
      <c r="W110" s="60">
        <v>5557544.2099000001</v>
      </c>
      <c r="X110" s="60">
        <f t="shared" si="14"/>
        <v>2778772.1049500001</v>
      </c>
      <c r="Y110" s="60">
        <f t="shared" si="25"/>
        <v>2778772.1049500001</v>
      </c>
      <c r="Z110" s="60">
        <v>188498392.22499999</v>
      </c>
      <c r="AA110" s="65">
        <f t="shared" si="16"/>
        <v>384561260.50215</v>
      </c>
    </row>
    <row r="111" spans="1:27" ht="24.9" customHeight="1">
      <c r="A111" s="178"/>
      <c r="B111" s="180"/>
      <c r="C111" s="56">
        <v>11</v>
      </c>
      <c r="D111" s="60" t="s">
        <v>337</v>
      </c>
      <c r="E111" s="60">
        <v>44091894.438199997</v>
      </c>
      <c r="F111" s="60"/>
      <c r="G111" s="60">
        <v>80829355.6285</v>
      </c>
      <c r="H111" s="60">
        <v>6152977.54</v>
      </c>
      <c r="I111" s="60">
        <v>3747637.5019999999</v>
      </c>
      <c r="J111" s="60">
        <v>0</v>
      </c>
      <c r="K111" s="60">
        <f t="shared" ref="K111:K129" si="26">I111-J111</f>
        <v>3747637.5019999999</v>
      </c>
      <c r="L111" s="60">
        <v>148329716.41530001</v>
      </c>
      <c r="M111" s="65">
        <f t="shared" si="15"/>
        <v>283151581.52399999</v>
      </c>
      <c r="N111" s="64"/>
      <c r="O111" s="180"/>
      <c r="P111" s="70">
        <v>6</v>
      </c>
      <c r="Q111" s="178"/>
      <c r="R111" s="71" t="s">
        <v>338</v>
      </c>
      <c r="S111" s="60">
        <v>56198349.849600002</v>
      </c>
      <c r="T111" s="60"/>
      <c r="U111" s="60">
        <v>103022935.70299999</v>
      </c>
      <c r="V111" s="60">
        <v>8009205.04</v>
      </c>
      <c r="W111" s="60">
        <v>4776638.5665999996</v>
      </c>
      <c r="X111" s="60">
        <f t="shared" si="14"/>
        <v>2388319.2832999998</v>
      </c>
      <c r="Y111" s="60">
        <f t="shared" si="25"/>
        <v>2388319.2832999998</v>
      </c>
      <c r="Z111" s="60">
        <v>187892349.96830001</v>
      </c>
      <c r="AA111" s="65">
        <f t="shared" si="16"/>
        <v>357511159.84420002</v>
      </c>
    </row>
    <row r="112" spans="1:27" ht="24.9" customHeight="1">
      <c r="A112" s="178"/>
      <c r="B112" s="180"/>
      <c r="C112" s="56">
        <v>12</v>
      </c>
      <c r="D112" s="60" t="s">
        <v>339</v>
      </c>
      <c r="E112" s="60">
        <v>68280893.108600006</v>
      </c>
      <c r="F112" s="60"/>
      <c r="G112" s="60">
        <v>125172679.9685</v>
      </c>
      <c r="H112" s="60">
        <v>8560799.0199999996</v>
      </c>
      <c r="I112" s="60">
        <v>5803607.1924000001</v>
      </c>
      <c r="J112" s="60">
        <v>0</v>
      </c>
      <c r="K112" s="60">
        <f t="shared" si="26"/>
        <v>5803607.1924000001</v>
      </c>
      <c r="L112" s="60">
        <v>210643946.99430001</v>
      </c>
      <c r="M112" s="65">
        <f t="shared" si="15"/>
        <v>418461926.28380001</v>
      </c>
      <c r="N112" s="64"/>
      <c r="O112" s="180"/>
      <c r="P112" s="70">
        <v>7</v>
      </c>
      <c r="Q112" s="178"/>
      <c r="R112" s="71" t="s">
        <v>340</v>
      </c>
      <c r="S112" s="60">
        <v>56804011.758100003</v>
      </c>
      <c r="T112" s="60"/>
      <c r="U112" s="60">
        <v>104133236.41509999</v>
      </c>
      <c r="V112" s="60">
        <v>8068438.2599999998</v>
      </c>
      <c r="W112" s="60">
        <v>4828117.4452</v>
      </c>
      <c r="X112" s="60">
        <f t="shared" si="14"/>
        <v>2414058.7226</v>
      </c>
      <c r="Y112" s="60">
        <f t="shared" si="25"/>
        <v>2414058.7226</v>
      </c>
      <c r="Z112" s="60">
        <v>189425300.96509999</v>
      </c>
      <c r="AA112" s="65">
        <f t="shared" si="16"/>
        <v>360845046.12089998</v>
      </c>
    </row>
    <row r="113" spans="1:27" ht="24.9" customHeight="1">
      <c r="A113" s="178"/>
      <c r="B113" s="180"/>
      <c r="C113" s="56">
        <v>13</v>
      </c>
      <c r="D113" s="60" t="s">
        <v>341</v>
      </c>
      <c r="E113" s="60">
        <v>56157775.973899998</v>
      </c>
      <c r="F113" s="60"/>
      <c r="G113" s="60">
        <v>102948555.587</v>
      </c>
      <c r="H113" s="60">
        <v>6555008.9699999997</v>
      </c>
      <c r="I113" s="60">
        <v>4773189.9468</v>
      </c>
      <c r="J113" s="60">
        <v>0</v>
      </c>
      <c r="K113" s="60">
        <f t="shared" si="26"/>
        <v>4773189.9468</v>
      </c>
      <c r="L113" s="60">
        <v>158734258.27559999</v>
      </c>
      <c r="M113" s="65">
        <f t="shared" si="15"/>
        <v>329168788.75330001</v>
      </c>
      <c r="N113" s="64"/>
      <c r="O113" s="180"/>
      <c r="P113" s="70">
        <v>8</v>
      </c>
      <c r="Q113" s="178"/>
      <c r="R113" s="71" t="s">
        <v>342</v>
      </c>
      <c r="S113" s="60">
        <v>66984392.473999999</v>
      </c>
      <c r="T113" s="60"/>
      <c r="U113" s="60">
        <v>122795932.219</v>
      </c>
      <c r="V113" s="60">
        <v>10177294.92</v>
      </c>
      <c r="W113" s="60">
        <v>5693409.7407999998</v>
      </c>
      <c r="X113" s="60">
        <f t="shared" si="14"/>
        <v>2846704.8703999999</v>
      </c>
      <c r="Y113" s="60">
        <f t="shared" si="25"/>
        <v>2846704.8703999999</v>
      </c>
      <c r="Z113" s="60">
        <v>244002345.41280001</v>
      </c>
      <c r="AA113" s="65">
        <f t="shared" si="16"/>
        <v>446806669.8962</v>
      </c>
    </row>
    <row r="114" spans="1:27" ht="24.9" customHeight="1">
      <c r="A114" s="178"/>
      <c r="B114" s="180"/>
      <c r="C114" s="56">
        <v>14</v>
      </c>
      <c r="D114" s="60" t="s">
        <v>343</v>
      </c>
      <c r="E114" s="60">
        <v>65574624.339900002</v>
      </c>
      <c r="F114" s="60"/>
      <c r="G114" s="60">
        <v>120211542.2464</v>
      </c>
      <c r="H114" s="60">
        <v>8121613.3099999996</v>
      </c>
      <c r="I114" s="60">
        <v>5573584.9976000004</v>
      </c>
      <c r="J114" s="60">
        <v>0</v>
      </c>
      <c r="K114" s="60">
        <f t="shared" si="26"/>
        <v>5573584.9976000004</v>
      </c>
      <c r="L114" s="60">
        <v>199277855.4104</v>
      </c>
      <c r="M114" s="65">
        <f t="shared" si="15"/>
        <v>398759220.30430001</v>
      </c>
      <c r="N114" s="64"/>
      <c r="O114" s="180"/>
      <c r="P114" s="70">
        <v>9</v>
      </c>
      <c r="Q114" s="178"/>
      <c r="R114" s="71" t="s">
        <v>344</v>
      </c>
      <c r="S114" s="60">
        <v>48425324.1888</v>
      </c>
      <c r="T114" s="60"/>
      <c r="U114" s="60">
        <v>88773408.358999997</v>
      </c>
      <c r="V114" s="60">
        <v>7256114.3899999997</v>
      </c>
      <c r="W114" s="60">
        <v>4115961.9764999999</v>
      </c>
      <c r="X114" s="60">
        <f t="shared" si="14"/>
        <v>2057980.9882499999</v>
      </c>
      <c r="Y114" s="60">
        <f t="shared" si="25"/>
        <v>2057980.9882499999</v>
      </c>
      <c r="Z114" s="60">
        <v>168402422.89199999</v>
      </c>
      <c r="AA114" s="65">
        <f t="shared" si="16"/>
        <v>314915250.81805003</v>
      </c>
    </row>
    <row r="115" spans="1:27" ht="24.9" customHeight="1">
      <c r="A115" s="178"/>
      <c r="B115" s="180"/>
      <c r="C115" s="56">
        <v>15</v>
      </c>
      <c r="D115" s="60" t="s">
        <v>345</v>
      </c>
      <c r="E115" s="60">
        <v>84032430.706699997</v>
      </c>
      <c r="F115" s="60"/>
      <c r="G115" s="60">
        <v>154048432.54010001</v>
      </c>
      <c r="H115" s="60">
        <v>9794164.1199999992</v>
      </c>
      <c r="I115" s="60">
        <v>7142425.8974000001</v>
      </c>
      <c r="J115" s="60">
        <v>0</v>
      </c>
      <c r="K115" s="60">
        <f t="shared" si="26"/>
        <v>7142425.8974000001</v>
      </c>
      <c r="L115" s="60">
        <v>242563338.875</v>
      </c>
      <c r="M115" s="65">
        <f t="shared" si="15"/>
        <v>497580792.13919997</v>
      </c>
      <c r="N115" s="64"/>
      <c r="O115" s="180"/>
      <c r="P115" s="70">
        <v>10</v>
      </c>
      <c r="Q115" s="178"/>
      <c r="R115" s="71" t="s">
        <v>346</v>
      </c>
      <c r="S115" s="60">
        <v>64397307.637199998</v>
      </c>
      <c r="T115" s="60"/>
      <c r="U115" s="60">
        <v>118053282.73729999</v>
      </c>
      <c r="V115" s="60">
        <v>6925592.7599999998</v>
      </c>
      <c r="W115" s="60">
        <v>5473517.7111999998</v>
      </c>
      <c r="X115" s="60">
        <f t="shared" si="14"/>
        <v>2736758.8555999999</v>
      </c>
      <c r="Y115" s="60">
        <f t="shared" si="25"/>
        <v>2736758.8555999999</v>
      </c>
      <c r="Z115" s="60">
        <v>159848549.3317</v>
      </c>
      <c r="AA115" s="65">
        <f t="shared" si="16"/>
        <v>351961491.32179999</v>
      </c>
    </row>
    <row r="116" spans="1:27" ht="24.9" customHeight="1">
      <c r="A116" s="178"/>
      <c r="B116" s="180"/>
      <c r="C116" s="56">
        <v>16</v>
      </c>
      <c r="D116" s="60" t="s">
        <v>347</v>
      </c>
      <c r="E116" s="60">
        <v>62997444.524899997</v>
      </c>
      <c r="F116" s="60"/>
      <c r="G116" s="60">
        <v>115487050.6717</v>
      </c>
      <c r="H116" s="60">
        <v>7723124.2400000002</v>
      </c>
      <c r="I116" s="60">
        <v>5354534.8558999998</v>
      </c>
      <c r="J116" s="60">
        <v>0</v>
      </c>
      <c r="K116" s="60">
        <f t="shared" si="26"/>
        <v>5354534.8558999998</v>
      </c>
      <c r="L116" s="60">
        <v>188964989.68830001</v>
      </c>
      <c r="M116" s="65">
        <f t="shared" si="15"/>
        <v>380527143.98079997</v>
      </c>
      <c r="N116" s="64"/>
      <c r="O116" s="180"/>
      <c r="P116" s="70">
        <v>11</v>
      </c>
      <c r="Q116" s="178"/>
      <c r="R116" s="71" t="s">
        <v>348</v>
      </c>
      <c r="S116" s="60">
        <v>51049636.075599998</v>
      </c>
      <c r="T116" s="60"/>
      <c r="U116" s="60">
        <v>93584302.548999995</v>
      </c>
      <c r="V116" s="60">
        <v>6717755.9699999997</v>
      </c>
      <c r="W116" s="60">
        <v>4339018.1588000003</v>
      </c>
      <c r="X116" s="60">
        <f t="shared" si="14"/>
        <v>2169509.0794000002</v>
      </c>
      <c r="Y116" s="60">
        <f t="shared" si="25"/>
        <v>2169509.0794000002</v>
      </c>
      <c r="Z116" s="60">
        <v>154469749.3493</v>
      </c>
      <c r="AA116" s="65">
        <f t="shared" si="16"/>
        <v>307990953.02329999</v>
      </c>
    </row>
    <row r="117" spans="1:27" ht="24.9" customHeight="1">
      <c r="A117" s="178"/>
      <c r="B117" s="180"/>
      <c r="C117" s="56">
        <v>17</v>
      </c>
      <c r="D117" s="60" t="s">
        <v>349</v>
      </c>
      <c r="E117" s="60">
        <v>61962817.124899998</v>
      </c>
      <c r="F117" s="60"/>
      <c r="G117" s="60">
        <v>113590369.49869999</v>
      </c>
      <c r="H117" s="60">
        <v>7533486.0099999998</v>
      </c>
      <c r="I117" s="60">
        <v>5266595.5987</v>
      </c>
      <c r="J117" s="60">
        <v>0</v>
      </c>
      <c r="K117" s="60">
        <f t="shared" si="26"/>
        <v>5266595.5987</v>
      </c>
      <c r="L117" s="60">
        <v>184057167.11790001</v>
      </c>
      <c r="M117" s="65">
        <f t="shared" si="15"/>
        <v>372410435.3502</v>
      </c>
      <c r="N117" s="64"/>
      <c r="O117" s="180"/>
      <c r="P117" s="70">
        <v>12</v>
      </c>
      <c r="Q117" s="178"/>
      <c r="R117" s="71" t="s">
        <v>350</v>
      </c>
      <c r="S117" s="60">
        <v>45343962.574299999</v>
      </c>
      <c r="T117" s="60"/>
      <c r="U117" s="60">
        <v>83124649.626000002</v>
      </c>
      <c r="V117" s="60">
        <v>6459271.46</v>
      </c>
      <c r="W117" s="60">
        <v>3854058.3659999999</v>
      </c>
      <c r="X117" s="60">
        <f t="shared" si="14"/>
        <v>1927029.183</v>
      </c>
      <c r="Y117" s="60">
        <f t="shared" si="25"/>
        <v>1927029.183</v>
      </c>
      <c r="Z117" s="60">
        <v>147780190.537</v>
      </c>
      <c r="AA117" s="65">
        <f t="shared" si="16"/>
        <v>284635103.38029999</v>
      </c>
    </row>
    <row r="118" spans="1:27" ht="24.9" customHeight="1">
      <c r="A118" s="178"/>
      <c r="B118" s="180"/>
      <c r="C118" s="56">
        <v>18</v>
      </c>
      <c r="D118" s="60" t="s">
        <v>351</v>
      </c>
      <c r="E118" s="60">
        <v>87138911.893000007</v>
      </c>
      <c r="F118" s="60"/>
      <c r="G118" s="60">
        <v>159743240.52610001</v>
      </c>
      <c r="H118" s="60">
        <v>9296772.75</v>
      </c>
      <c r="I118" s="60">
        <v>7406464.5725999996</v>
      </c>
      <c r="J118" s="60">
        <v>0</v>
      </c>
      <c r="K118" s="60">
        <f t="shared" si="26"/>
        <v>7406464.5725999996</v>
      </c>
      <c r="L118" s="60">
        <v>229690889.37259999</v>
      </c>
      <c r="M118" s="65">
        <f t="shared" si="15"/>
        <v>493276279.11430001</v>
      </c>
      <c r="N118" s="64"/>
      <c r="O118" s="180"/>
      <c r="P118" s="70">
        <v>13</v>
      </c>
      <c r="Q118" s="178"/>
      <c r="R118" s="71" t="s">
        <v>352</v>
      </c>
      <c r="S118" s="60">
        <v>37940056.788999997</v>
      </c>
      <c r="T118" s="60"/>
      <c r="U118" s="60">
        <v>69551793.631099999</v>
      </c>
      <c r="V118" s="60">
        <v>6025872.5099999998</v>
      </c>
      <c r="W118" s="60">
        <v>3224755.5126</v>
      </c>
      <c r="X118" s="60">
        <f t="shared" si="14"/>
        <v>1612377.7563</v>
      </c>
      <c r="Y118" s="60">
        <f t="shared" si="25"/>
        <v>1612377.7563</v>
      </c>
      <c r="Z118" s="60">
        <v>136563859.9727</v>
      </c>
      <c r="AA118" s="65">
        <f t="shared" si="16"/>
        <v>251693960.6591</v>
      </c>
    </row>
    <row r="119" spans="1:27" ht="24.9" customHeight="1">
      <c r="A119" s="178"/>
      <c r="B119" s="180"/>
      <c r="C119" s="56">
        <v>19</v>
      </c>
      <c r="D119" s="60" t="s">
        <v>353</v>
      </c>
      <c r="E119" s="60">
        <v>48497857.571400002</v>
      </c>
      <c r="F119" s="60"/>
      <c r="G119" s="60">
        <v>88906376.711700007</v>
      </c>
      <c r="H119" s="60">
        <v>6110212.2699999996</v>
      </c>
      <c r="I119" s="60">
        <v>4122127.0285</v>
      </c>
      <c r="J119" s="60">
        <v>0</v>
      </c>
      <c r="K119" s="60">
        <f t="shared" si="26"/>
        <v>4122127.0285</v>
      </c>
      <c r="L119" s="60">
        <v>147222954.48820001</v>
      </c>
      <c r="M119" s="65">
        <f t="shared" si="15"/>
        <v>294859528.06980002</v>
      </c>
      <c r="N119" s="64"/>
      <c r="O119" s="180"/>
      <c r="P119" s="70">
        <v>14</v>
      </c>
      <c r="Q119" s="178"/>
      <c r="R119" s="71" t="s">
        <v>354</v>
      </c>
      <c r="S119" s="60">
        <v>37779172.691699997</v>
      </c>
      <c r="T119" s="60"/>
      <c r="U119" s="60">
        <v>69256860.558200002</v>
      </c>
      <c r="V119" s="60">
        <v>6054522.4100000001</v>
      </c>
      <c r="W119" s="60">
        <v>3211080.9975000001</v>
      </c>
      <c r="X119" s="60">
        <f t="shared" si="14"/>
        <v>1605540.49875</v>
      </c>
      <c r="Y119" s="60">
        <f t="shared" si="25"/>
        <v>1605540.49875</v>
      </c>
      <c r="Z119" s="60">
        <v>137305316.98300001</v>
      </c>
      <c r="AA119" s="65">
        <f t="shared" si="16"/>
        <v>252001413.14164999</v>
      </c>
    </row>
    <row r="120" spans="1:27" ht="24.9" customHeight="1">
      <c r="A120" s="178"/>
      <c r="B120" s="181"/>
      <c r="C120" s="56">
        <v>20</v>
      </c>
      <c r="D120" s="60" t="s">
        <v>355</v>
      </c>
      <c r="E120" s="60">
        <v>54267683.157200001</v>
      </c>
      <c r="F120" s="60"/>
      <c r="G120" s="60">
        <v>99483633.373999998</v>
      </c>
      <c r="H120" s="60">
        <v>7147733.2300000004</v>
      </c>
      <c r="I120" s="60">
        <v>4612539.4959000004</v>
      </c>
      <c r="J120" s="60">
        <v>0</v>
      </c>
      <c r="K120" s="60">
        <f t="shared" si="26"/>
        <v>4612539.4959000004</v>
      </c>
      <c r="L120" s="60">
        <v>174073915.60229999</v>
      </c>
      <c r="M120" s="65">
        <f t="shared" si="15"/>
        <v>339585504.85939997</v>
      </c>
      <c r="N120" s="64"/>
      <c r="O120" s="180"/>
      <c r="P120" s="70">
        <v>15</v>
      </c>
      <c r="Q120" s="178"/>
      <c r="R120" s="71" t="s">
        <v>356</v>
      </c>
      <c r="S120" s="60">
        <v>43137530.401199996</v>
      </c>
      <c r="T120" s="60"/>
      <c r="U120" s="60">
        <v>79079813.425099999</v>
      </c>
      <c r="V120" s="60">
        <v>6521181.7300000004</v>
      </c>
      <c r="W120" s="60">
        <v>3666520.3147999998</v>
      </c>
      <c r="X120" s="60">
        <f t="shared" si="14"/>
        <v>1833260.1573999999</v>
      </c>
      <c r="Y120" s="60">
        <f t="shared" si="25"/>
        <v>1833260.1573999999</v>
      </c>
      <c r="Z120" s="60">
        <v>149382423.50080001</v>
      </c>
      <c r="AA120" s="65">
        <f t="shared" si="16"/>
        <v>279954209.21450001</v>
      </c>
    </row>
    <row r="121" spans="1:27" ht="24.9" customHeight="1">
      <c r="A121" s="56"/>
      <c r="B121" s="171" t="s">
        <v>357</v>
      </c>
      <c r="C121" s="172"/>
      <c r="D121" s="61"/>
      <c r="E121" s="61">
        <f>SUM(E101:E120)</f>
        <v>1272258070.2063999</v>
      </c>
      <c r="F121" s="61">
        <f t="shared" ref="F121:G121" si="27">SUM(F101:F120)</f>
        <v>0</v>
      </c>
      <c r="G121" s="61">
        <f t="shared" si="27"/>
        <v>2332306228.1255002</v>
      </c>
      <c r="H121" s="61">
        <f t="shared" ref="H121:M121" si="28">SUM(H101:H120)</f>
        <v>154005289.88</v>
      </c>
      <c r="I121" s="61">
        <f t="shared" si="28"/>
        <v>108136928.9501</v>
      </c>
      <c r="J121" s="61">
        <f t="shared" si="28"/>
        <v>0</v>
      </c>
      <c r="K121" s="61">
        <f t="shared" si="28"/>
        <v>108136928.9501</v>
      </c>
      <c r="L121" s="61">
        <f t="shared" si="28"/>
        <v>3767467623.4949002</v>
      </c>
      <c r="M121" s="61">
        <f t="shared" si="28"/>
        <v>7634174140.6569004</v>
      </c>
      <c r="N121" s="64"/>
      <c r="O121" s="181"/>
      <c r="P121" s="70">
        <v>16</v>
      </c>
      <c r="Q121" s="178"/>
      <c r="R121" s="71" t="s">
        <v>358</v>
      </c>
      <c r="S121" s="60">
        <v>52211339.085900001</v>
      </c>
      <c r="T121" s="60"/>
      <c r="U121" s="60">
        <v>95713939.003800005</v>
      </c>
      <c r="V121" s="60">
        <v>6765415.6500000004</v>
      </c>
      <c r="W121" s="60">
        <v>4437758.3426999999</v>
      </c>
      <c r="X121" s="60">
        <f t="shared" si="14"/>
        <v>2218879.17135</v>
      </c>
      <c r="Y121" s="60">
        <f t="shared" si="25"/>
        <v>2218879.17135</v>
      </c>
      <c r="Z121" s="60">
        <v>155703178.30700001</v>
      </c>
      <c r="AA121" s="65">
        <f t="shared" si="16"/>
        <v>312612751.21805</v>
      </c>
    </row>
    <row r="122" spans="1:27" ht="24.9" customHeight="1">
      <c r="A122" s="178">
        <v>6</v>
      </c>
      <c r="B122" s="179" t="s">
        <v>359</v>
      </c>
      <c r="C122" s="56">
        <v>1</v>
      </c>
      <c r="D122" s="60" t="s">
        <v>360</v>
      </c>
      <c r="E122" s="60">
        <v>61624983.877899997</v>
      </c>
      <c r="F122" s="60"/>
      <c r="G122" s="60">
        <v>112971052.8645</v>
      </c>
      <c r="H122" s="60">
        <v>7614111.9500000002</v>
      </c>
      <c r="I122" s="60">
        <v>5237881.1021999996</v>
      </c>
      <c r="J122" s="60">
        <f>I122/2</f>
        <v>2618940.5510999998</v>
      </c>
      <c r="K122" s="60">
        <f t="shared" si="26"/>
        <v>2618940.5510999998</v>
      </c>
      <c r="L122" s="60">
        <v>262373314.1293</v>
      </c>
      <c r="M122" s="65">
        <f t="shared" si="15"/>
        <v>447202403.37279999</v>
      </c>
      <c r="N122" s="64"/>
      <c r="O122" s="56"/>
      <c r="P122" s="172" t="s">
        <v>361</v>
      </c>
      <c r="Q122" s="175"/>
      <c r="R122" s="61"/>
      <c r="S122" s="61">
        <f t="shared" ref="S122:W122" si="29">SUM(S106:S121)</f>
        <v>855058332.995</v>
      </c>
      <c r="T122" s="61">
        <f t="shared" si="29"/>
        <v>0</v>
      </c>
      <c r="U122" s="61">
        <f t="shared" si="29"/>
        <v>1567494773.3921001</v>
      </c>
      <c r="V122" s="61">
        <f t="shared" si="29"/>
        <v>116007635.05</v>
      </c>
      <c r="W122" s="61">
        <f t="shared" si="29"/>
        <v>72676593.191799998</v>
      </c>
      <c r="X122" s="61">
        <f t="shared" ref="X122:AA122" si="30">SUM(X106:X121)</f>
        <v>36338296.595899999</v>
      </c>
      <c r="Y122" s="61">
        <f t="shared" si="30"/>
        <v>36338296.595899999</v>
      </c>
      <c r="Z122" s="61">
        <f t="shared" si="30"/>
        <v>2692104523.8383999</v>
      </c>
      <c r="AA122" s="61">
        <f t="shared" si="30"/>
        <v>5267003561.8713999</v>
      </c>
    </row>
    <row r="123" spans="1:27" ht="24.9" customHeight="1">
      <c r="A123" s="178"/>
      <c r="B123" s="180"/>
      <c r="C123" s="56">
        <v>2</v>
      </c>
      <c r="D123" s="60" t="s">
        <v>362</v>
      </c>
      <c r="E123" s="60">
        <v>70745801.000100002</v>
      </c>
      <c r="F123" s="60"/>
      <c r="G123" s="60">
        <v>129691354.4117</v>
      </c>
      <c r="H123" s="60">
        <v>8766164.8900000006</v>
      </c>
      <c r="I123" s="60">
        <v>6013114.6623</v>
      </c>
      <c r="J123" s="60">
        <f t="shared" ref="J123:J153" si="31">I123/2</f>
        <v>3006557.33115</v>
      </c>
      <c r="K123" s="60">
        <f t="shared" si="26"/>
        <v>3006557.33115</v>
      </c>
      <c r="L123" s="60">
        <v>292188353.74010003</v>
      </c>
      <c r="M123" s="65">
        <f t="shared" si="15"/>
        <v>504398231.37304997</v>
      </c>
      <c r="N123" s="64"/>
      <c r="O123" s="179">
        <v>24</v>
      </c>
      <c r="P123" s="66">
        <v>1</v>
      </c>
      <c r="Q123" s="179" t="s">
        <v>110</v>
      </c>
      <c r="R123" s="60" t="s">
        <v>363</v>
      </c>
      <c r="S123" s="60">
        <v>73268818.179800004</v>
      </c>
      <c r="T123" s="60"/>
      <c r="U123" s="60">
        <v>134316554.9271</v>
      </c>
      <c r="V123" s="60">
        <v>27688066.199999999</v>
      </c>
      <c r="W123" s="60">
        <v>6227561.1931999996</v>
      </c>
      <c r="X123" s="60">
        <v>0</v>
      </c>
      <c r="Y123" s="60">
        <f t="shared" ref="Y123:Y142" si="32">W123-X123</f>
        <v>6227561.1931999996</v>
      </c>
      <c r="Z123" s="60">
        <v>1181836899.9858999</v>
      </c>
      <c r="AA123" s="65">
        <f t="shared" si="16"/>
        <v>1423337900.4860001</v>
      </c>
    </row>
    <row r="124" spans="1:27" ht="24.9" customHeight="1">
      <c r="A124" s="178"/>
      <c r="B124" s="180"/>
      <c r="C124" s="56">
        <v>3</v>
      </c>
      <c r="D124" s="69" t="s">
        <v>364</v>
      </c>
      <c r="E124" s="60">
        <v>47081405.7117</v>
      </c>
      <c r="F124" s="60"/>
      <c r="G124" s="60">
        <v>86309734.118900001</v>
      </c>
      <c r="H124" s="60">
        <v>6157185.7300000004</v>
      </c>
      <c r="I124" s="60">
        <v>4001734.1949</v>
      </c>
      <c r="J124" s="60">
        <f t="shared" si="31"/>
        <v>2000867.09745</v>
      </c>
      <c r="K124" s="60">
        <f t="shared" si="26"/>
        <v>2000867.09745</v>
      </c>
      <c r="L124" s="60">
        <v>224668178.1873</v>
      </c>
      <c r="M124" s="65">
        <f t="shared" si="15"/>
        <v>366217370.84535003</v>
      </c>
      <c r="N124" s="64"/>
      <c r="O124" s="180"/>
      <c r="P124" s="66">
        <v>2</v>
      </c>
      <c r="Q124" s="180"/>
      <c r="R124" s="69" t="s">
        <v>365</v>
      </c>
      <c r="S124" s="60">
        <v>94177381.908099994</v>
      </c>
      <c r="T124" s="60"/>
      <c r="U124" s="60">
        <v>172646178.8818</v>
      </c>
      <c r="V124" s="60">
        <v>30718897.809999999</v>
      </c>
      <c r="W124" s="60">
        <v>8004706.8236999996</v>
      </c>
      <c r="X124" s="60">
        <v>0</v>
      </c>
      <c r="Y124" s="60">
        <f t="shared" si="32"/>
        <v>8004706.8236999996</v>
      </c>
      <c r="Z124" s="60">
        <v>1260274583.8817</v>
      </c>
      <c r="AA124" s="65">
        <f t="shared" si="16"/>
        <v>1565821749.3053</v>
      </c>
    </row>
    <row r="125" spans="1:27" ht="24.9" customHeight="1">
      <c r="A125" s="178"/>
      <c r="B125" s="180"/>
      <c r="C125" s="56">
        <v>4</v>
      </c>
      <c r="D125" s="60" t="s">
        <v>366</v>
      </c>
      <c r="E125" s="60">
        <v>58053500.2544</v>
      </c>
      <c r="F125" s="60"/>
      <c r="G125" s="60">
        <v>106423801.41150001</v>
      </c>
      <c r="H125" s="60">
        <v>6882410.6900000004</v>
      </c>
      <c r="I125" s="60">
        <v>4934319.0499</v>
      </c>
      <c r="J125" s="60">
        <f t="shared" si="31"/>
        <v>2467159.52495</v>
      </c>
      <c r="K125" s="60">
        <f t="shared" si="26"/>
        <v>2467159.52495</v>
      </c>
      <c r="L125" s="60">
        <v>243436942.97099999</v>
      </c>
      <c r="M125" s="65">
        <f t="shared" si="15"/>
        <v>417263814.85184997</v>
      </c>
      <c r="N125" s="64"/>
      <c r="O125" s="180"/>
      <c r="P125" s="66">
        <v>3</v>
      </c>
      <c r="Q125" s="180"/>
      <c r="R125" s="60" t="s">
        <v>367</v>
      </c>
      <c r="S125" s="60">
        <v>151878987.5499</v>
      </c>
      <c r="T125" s="60"/>
      <c r="U125" s="60">
        <v>278424886.33350003</v>
      </c>
      <c r="V125" s="60">
        <v>38744775.619999997</v>
      </c>
      <c r="W125" s="60">
        <v>12909116.216499999</v>
      </c>
      <c r="X125" s="60">
        <v>0</v>
      </c>
      <c r="Y125" s="60">
        <f t="shared" si="32"/>
        <v>12909116.216499999</v>
      </c>
      <c r="Z125" s="60">
        <v>1467983670.4502001</v>
      </c>
      <c r="AA125" s="65">
        <f t="shared" si="16"/>
        <v>1949941436.1701</v>
      </c>
    </row>
    <row r="126" spans="1:27" ht="24.9" customHeight="1">
      <c r="A126" s="178"/>
      <c r="B126" s="180"/>
      <c r="C126" s="56">
        <v>5</v>
      </c>
      <c r="D126" s="60" t="s">
        <v>368</v>
      </c>
      <c r="E126" s="60">
        <v>61009167.425099999</v>
      </c>
      <c r="F126" s="60"/>
      <c r="G126" s="60">
        <v>111842136.82009999</v>
      </c>
      <c r="H126" s="60">
        <v>7544846.54</v>
      </c>
      <c r="I126" s="60">
        <v>5185539.1273999996</v>
      </c>
      <c r="J126" s="60">
        <f t="shared" si="31"/>
        <v>2592769.5636999998</v>
      </c>
      <c r="K126" s="60">
        <f t="shared" si="26"/>
        <v>2592769.5636999998</v>
      </c>
      <c r="L126" s="60">
        <v>260580730.71079999</v>
      </c>
      <c r="M126" s="65">
        <f t="shared" si="15"/>
        <v>443569651.05970001</v>
      </c>
      <c r="N126" s="64"/>
      <c r="O126" s="180"/>
      <c r="P126" s="66">
        <v>4</v>
      </c>
      <c r="Q126" s="180"/>
      <c r="R126" s="60" t="s">
        <v>369</v>
      </c>
      <c r="S126" s="60">
        <v>59360915.957099997</v>
      </c>
      <c r="T126" s="60"/>
      <c r="U126" s="60">
        <v>108820558.68700001</v>
      </c>
      <c r="V126" s="60">
        <v>25771227.379999999</v>
      </c>
      <c r="W126" s="60">
        <v>5045444.2392999995</v>
      </c>
      <c r="X126" s="60">
        <v>0</v>
      </c>
      <c r="Y126" s="60">
        <f t="shared" si="32"/>
        <v>5045444.2392999995</v>
      </c>
      <c r="Z126" s="60">
        <v>1132229262.0792999</v>
      </c>
      <c r="AA126" s="65">
        <f t="shared" si="16"/>
        <v>1331227408.3427</v>
      </c>
    </row>
    <row r="127" spans="1:27" ht="24.9" customHeight="1">
      <c r="A127" s="178"/>
      <c r="B127" s="180"/>
      <c r="C127" s="56">
        <v>6</v>
      </c>
      <c r="D127" s="60" t="s">
        <v>370</v>
      </c>
      <c r="E127" s="60">
        <v>59981482.295599997</v>
      </c>
      <c r="F127" s="60"/>
      <c r="G127" s="60">
        <v>109958182.2322</v>
      </c>
      <c r="H127" s="60">
        <v>7642464.3899999997</v>
      </c>
      <c r="I127" s="60">
        <v>5098189.9358999999</v>
      </c>
      <c r="J127" s="60">
        <f t="shared" si="31"/>
        <v>2549094.96795</v>
      </c>
      <c r="K127" s="60">
        <f t="shared" si="26"/>
        <v>2549094.96795</v>
      </c>
      <c r="L127" s="60">
        <v>263107073.1433</v>
      </c>
      <c r="M127" s="65">
        <f t="shared" si="15"/>
        <v>443238297.02904999</v>
      </c>
      <c r="N127" s="64"/>
      <c r="O127" s="180"/>
      <c r="P127" s="66">
        <v>5</v>
      </c>
      <c r="Q127" s="180"/>
      <c r="R127" s="60" t="s">
        <v>371</v>
      </c>
      <c r="S127" s="60">
        <v>49907456.532600001</v>
      </c>
      <c r="T127" s="60"/>
      <c r="U127" s="60">
        <v>91490456.556500003</v>
      </c>
      <c r="V127" s="60">
        <v>24408309.059999999</v>
      </c>
      <c r="W127" s="60">
        <v>4241937.3926999997</v>
      </c>
      <c r="X127" s="60">
        <v>0</v>
      </c>
      <c r="Y127" s="60">
        <f t="shared" si="32"/>
        <v>4241937.3926999997</v>
      </c>
      <c r="Z127" s="60">
        <v>1096957042.8871</v>
      </c>
      <c r="AA127" s="65">
        <f t="shared" si="16"/>
        <v>1267005202.4289</v>
      </c>
    </row>
    <row r="128" spans="1:27" ht="24.9" customHeight="1">
      <c r="A128" s="178"/>
      <c r="B128" s="180"/>
      <c r="C128" s="56">
        <v>7</v>
      </c>
      <c r="D128" s="60" t="s">
        <v>372</v>
      </c>
      <c r="E128" s="60">
        <v>82868520.667400002</v>
      </c>
      <c r="F128" s="60"/>
      <c r="G128" s="60">
        <v>151914750.155</v>
      </c>
      <c r="H128" s="60">
        <v>9430777.5399999991</v>
      </c>
      <c r="I128" s="60">
        <v>7043498.1246999996</v>
      </c>
      <c r="J128" s="60">
        <f t="shared" si="31"/>
        <v>3521749.0623499998</v>
      </c>
      <c r="K128" s="60">
        <f t="shared" si="26"/>
        <v>3521749.0623499998</v>
      </c>
      <c r="L128" s="60">
        <v>309388476.81669998</v>
      </c>
      <c r="M128" s="65">
        <f t="shared" si="15"/>
        <v>557124274.24144995</v>
      </c>
      <c r="N128" s="64"/>
      <c r="O128" s="180"/>
      <c r="P128" s="66">
        <v>6</v>
      </c>
      <c r="Q128" s="180"/>
      <c r="R128" s="60" t="s">
        <v>373</v>
      </c>
      <c r="S128" s="60">
        <v>55794695.1483</v>
      </c>
      <c r="T128" s="60"/>
      <c r="U128" s="60">
        <v>102282955.03749999</v>
      </c>
      <c r="V128" s="60">
        <v>24729163.530000001</v>
      </c>
      <c r="W128" s="60">
        <v>4742329.5055999998</v>
      </c>
      <c r="X128" s="60">
        <v>0</v>
      </c>
      <c r="Y128" s="60">
        <f t="shared" si="32"/>
        <v>4742329.5055999998</v>
      </c>
      <c r="Z128" s="60">
        <v>1105260731.5666001</v>
      </c>
      <c r="AA128" s="65">
        <f t="shared" si="16"/>
        <v>1292809874.7880001</v>
      </c>
    </row>
    <row r="129" spans="1:27" ht="24.9" customHeight="1">
      <c r="A129" s="178"/>
      <c r="B129" s="181"/>
      <c r="C129" s="56">
        <v>8</v>
      </c>
      <c r="D129" s="60" t="s">
        <v>374</v>
      </c>
      <c r="E129" s="60">
        <v>76490742.227699995</v>
      </c>
      <c r="F129" s="60"/>
      <c r="G129" s="60">
        <v>140222993.01480001</v>
      </c>
      <c r="H129" s="60">
        <v>9889540.9000000004</v>
      </c>
      <c r="I129" s="60">
        <v>6501412.0571999997</v>
      </c>
      <c r="J129" s="60">
        <f t="shared" si="31"/>
        <v>3250706.0285999998</v>
      </c>
      <c r="K129" s="60">
        <f t="shared" si="26"/>
        <v>3250706.0285999998</v>
      </c>
      <c r="L129" s="60">
        <v>321261236.52270001</v>
      </c>
      <c r="M129" s="65">
        <f t="shared" si="15"/>
        <v>551115218.69379997</v>
      </c>
      <c r="N129" s="64"/>
      <c r="O129" s="180"/>
      <c r="P129" s="66">
        <v>7</v>
      </c>
      <c r="Q129" s="180"/>
      <c r="R129" s="60" t="s">
        <v>375</v>
      </c>
      <c r="S129" s="60">
        <v>51228054.335900001</v>
      </c>
      <c r="T129" s="60"/>
      <c r="U129" s="60">
        <v>93911379.287200004</v>
      </c>
      <c r="V129" s="60">
        <v>23922207.289999999</v>
      </c>
      <c r="W129" s="60">
        <v>4354183.0087000001</v>
      </c>
      <c r="X129" s="60">
        <v>0</v>
      </c>
      <c r="Y129" s="60">
        <f t="shared" si="32"/>
        <v>4354183.0087000001</v>
      </c>
      <c r="Z129" s="60">
        <v>1084376767.3364</v>
      </c>
      <c r="AA129" s="65">
        <f t="shared" si="16"/>
        <v>1257792591.2581999</v>
      </c>
    </row>
    <row r="130" spans="1:27" ht="24.9" customHeight="1">
      <c r="A130" s="56"/>
      <c r="B130" s="171" t="s">
        <v>376</v>
      </c>
      <c r="C130" s="172"/>
      <c r="D130" s="61"/>
      <c r="E130" s="61">
        <f>SUM(E122:E129)</f>
        <v>517855603.45990002</v>
      </c>
      <c r="F130" s="61">
        <f t="shared" ref="F130:M130" si="33">SUM(F122:F129)</f>
        <v>0</v>
      </c>
      <c r="G130" s="61">
        <f t="shared" si="33"/>
        <v>949334005.02869999</v>
      </c>
      <c r="H130" s="61">
        <f t="shared" si="33"/>
        <v>63927502.630000003</v>
      </c>
      <c r="I130" s="61">
        <f t="shared" si="33"/>
        <v>44015688.254500002</v>
      </c>
      <c r="J130" s="61">
        <f t="shared" si="33"/>
        <v>22007844.127250001</v>
      </c>
      <c r="K130" s="61">
        <f t="shared" si="33"/>
        <v>22007844.127250001</v>
      </c>
      <c r="L130" s="61">
        <f t="shared" si="33"/>
        <v>2177004306.2212</v>
      </c>
      <c r="M130" s="61">
        <f t="shared" si="33"/>
        <v>3730129261.4670501</v>
      </c>
      <c r="N130" s="64"/>
      <c r="O130" s="180"/>
      <c r="P130" s="66">
        <v>8</v>
      </c>
      <c r="Q130" s="180"/>
      <c r="R130" s="60" t="s">
        <v>377</v>
      </c>
      <c r="S130" s="60">
        <v>61801197.674400002</v>
      </c>
      <c r="T130" s="60"/>
      <c r="U130" s="60">
        <v>113294088.3749</v>
      </c>
      <c r="V130" s="60">
        <v>25360461.719999999</v>
      </c>
      <c r="W130" s="60">
        <v>5252858.5813999996</v>
      </c>
      <c r="X130" s="60">
        <v>0</v>
      </c>
      <c r="Y130" s="60">
        <f t="shared" si="32"/>
        <v>5252858.5813999996</v>
      </c>
      <c r="Z130" s="60">
        <v>1121598679.0539999</v>
      </c>
      <c r="AA130" s="65">
        <f t="shared" si="16"/>
        <v>1327307285.4047</v>
      </c>
    </row>
    <row r="131" spans="1:27" ht="24.9" customHeight="1">
      <c r="A131" s="178">
        <v>7</v>
      </c>
      <c r="B131" s="179" t="s">
        <v>378</v>
      </c>
      <c r="C131" s="56">
        <v>1</v>
      </c>
      <c r="D131" s="60" t="s">
        <v>379</v>
      </c>
      <c r="E131" s="60">
        <v>60949237.047399998</v>
      </c>
      <c r="F131" s="60"/>
      <c r="G131" s="60">
        <v>111732272.3228</v>
      </c>
      <c r="H131" s="60">
        <v>7090439.4400000004</v>
      </c>
      <c r="I131" s="60">
        <v>5180445.2811000003</v>
      </c>
      <c r="J131" s="60">
        <f t="shared" si="31"/>
        <v>2590222.6405500001</v>
      </c>
      <c r="K131" s="60">
        <f t="shared" ref="K131:K153" si="34">I131-J131</f>
        <v>2590222.6405500001</v>
      </c>
      <c r="L131" s="60">
        <v>175130412.9242</v>
      </c>
      <c r="M131" s="65">
        <f t="shared" si="15"/>
        <v>357492584.37494999</v>
      </c>
      <c r="N131" s="64"/>
      <c r="O131" s="180"/>
      <c r="P131" s="66">
        <v>9</v>
      </c>
      <c r="Q131" s="180"/>
      <c r="R131" s="60" t="s">
        <v>380</v>
      </c>
      <c r="S131" s="60">
        <v>41266919.933200002</v>
      </c>
      <c r="T131" s="60"/>
      <c r="U131" s="60">
        <v>75650606.295699999</v>
      </c>
      <c r="V131" s="60">
        <v>23057870.129999999</v>
      </c>
      <c r="W131" s="60">
        <v>3507525.7869000002</v>
      </c>
      <c r="X131" s="60">
        <v>0</v>
      </c>
      <c r="Y131" s="60">
        <f t="shared" si="32"/>
        <v>3507525.7869000002</v>
      </c>
      <c r="Z131" s="60">
        <v>1062007789.6319</v>
      </c>
      <c r="AA131" s="65">
        <f t="shared" si="16"/>
        <v>1205490711.7776999</v>
      </c>
    </row>
    <row r="132" spans="1:27" ht="24.9" customHeight="1">
      <c r="A132" s="178"/>
      <c r="B132" s="180"/>
      <c r="C132" s="56">
        <v>2</v>
      </c>
      <c r="D132" s="60" t="s">
        <v>381</v>
      </c>
      <c r="E132" s="60">
        <v>53778479.597400002</v>
      </c>
      <c r="F132" s="60"/>
      <c r="G132" s="60">
        <v>98586824.356999993</v>
      </c>
      <c r="H132" s="60">
        <v>6233795.4400000004</v>
      </c>
      <c r="I132" s="60">
        <v>4570959.1185999997</v>
      </c>
      <c r="J132" s="60">
        <f t="shared" si="31"/>
        <v>2285479.5592999998</v>
      </c>
      <c r="K132" s="60">
        <f t="shared" si="34"/>
        <v>2285479.5592999998</v>
      </c>
      <c r="L132" s="60">
        <v>152960533.3976</v>
      </c>
      <c r="M132" s="65">
        <f t="shared" si="15"/>
        <v>313845112.3513</v>
      </c>
      <c r="N132" s="64"/>
      <c r="O132" s="180"/>
      <c r="P132" s="66">
        <v>10</v>
      </c>
      <c r="Q132" s="180"/>
      <c r="R132" s="60" t="s">
        <v>382</v>
      </c>
      <c r="S132" s="60">
        <v>70364253.345699996</v>
      </c>
      <c r="T132" s="60"/>
      <c r="U132" s="60">
        <v>128991900.43189999</v>
      </c>
      <c r="V132" s="60">
        <v>27254586.140000001</v>
      </c>
      <c r="W132" s="60">
        <v>5980684.6134000001</v>
      </c>
      <c r="X132" s="60">
        <v>0</v>
      </c>
      <c r="Y132" s="60">
        <f t="shared" si="32"/>
        <v>5980684.6134000001</v>
      </c>
      <c r="Z132" s="60">
        <v>1170618469.9679999</v>
      </c>
      <c r="AA132" s="65">
        <f t="shared" si="16"/>
        <v>1403209894.4990001</v>
      </c>
    </row>
    <row r="133" spans="1:27" ht="24.9" customHeight="1">
      <c r="A133" s="178"/>
      <c r="B133" s="180"/>
      <c r="C133" s="56">
        <v>3</v>
      </c>
      <c r="D133" s="60" t="s">
        <v>383</v>
      </c>
      <c r="E133" s="60">
        <v>52073556.973200001</v>
      </c>
      <c r="F133" s="60"/>
      <c r="G133" s="60">
        <v>95461356.538800001</v>
      </c>
      <c r="H133" s="60">
        <v>5980178.2999999998</v>
      </c>
      <c r="I133" s="60">
        <v>4426047.4053999996</v>
      </c>
      <c r="J133" s="60">
        <f t="shared" si="31"/>
        <v>2213023.7026999998</v>
      </c>
      <c r="K133" s="60">
        <f t="shared" si="34"/>
        <v>2213023.7026999998</v>
      </c>
      <c r="L133" s="60">
        <v>146396941.79800001</v>
      </c>
      <c r="M133" s="65">
        <f t="shared" si="15"/>
        <v>302125057.31269997</v>
      </c>
      <c r="N133" s="64"/>
      <c r="O133" s="180"/>
      <c r="P133" s="66">
        <v>11</v>
      </c>
      <c r="Q133" s="180"/>
      <c r="R133" s="60" t="s">
        <v>384</v>
      </c>
      <c r="S133" s="60">
        <v>60826416.1039</v>
      </c>
      <c r="T133" s="60"/>
      <c r="U133" s="60">
        <v>111507116.7051</v>
      </c>
      <c r="V133" s="60">
        <v>25704030.609999999</v>
      </c>
      <c r="W133" s="60">
        <v>5170005.9842999997</v>
      </c>
      <c r="X133" s="60">
        <v>0</v>
      </c>
      <c r="Y133" s="60">
        <f t="shared" si="32"/>
        <v>5170005.9842999997</v>
      </c>
      <c r="Z133" s="60">
        <v>1130490214.7262001</v>
      </c>
      <c r="AA133" s="65">
        <f t="shared" si="16"/>
        <v>1333697784.1294999</v>
      </c>
    </row>
    <row r="134" spans="1:27" ht="24.9" customHeight="1">
      <c r="A134" s="178"/>
      <c r="B134" s="180"/>
      <c r="C134" s="56">
        <v>4</v>
      </c>
      <c r="D134" s="60" t="s">
        <v>385</v>
      </c>
      <c r="E134" s="60">
        <v>61732521.128399998</v>
      </c>
      <c r="F134" s="60"/>
      <c r="G134" s="60">
        <v>113168190.3831</v>
      </c>
      <c r="H134" s="60">
        <v>7426274.6100000003</v>
      </c>
      <c r="I134" s="60">
        <v>5247021.3453000002</v>
      </c>
      <c r="J134" s="60">
        <f t="shared" si="31"/>
        <v>2623510.6726500001</v>
      </c>
      <c r="K134" s="60">
        <f t="shared" si="34"/>
        <v>2623510.6726500001</v>
      </c>
      <c r="L134" s="60">
        <v>183821800.69170001</v>
      </c>
      <c r="M134" s="65">
        <f t="shared" si="15"/>
        <v>368772297.48584998</v>
      </c>
      <c r="N134" s="64"/>
      <c r="O134" s="180"/>
      <c r="P134" s="66">
        <v>12</v>
      </c>
      <c r="Q134" s="180"/>
      <c r="R134" s="60" t="s">
        <v>386</v>
      </c>
      <c r="S134" s="60">
        <v>83633305.199300006</v>
      </c>
      <c r="T134" s="60"/>
      <c r="U134" s="60">
        <v>153316754.80239999</v>
      </c>
      <c r="V134" s="60">
        <v>28711296.02</v>
      </c>
      <c r="W134" s="60">
        <v>7108501.8000999996</v>
      </c>
      <c r="X134" s="60">
        <v>0</v>
      </c>
      <c r="Y134" s="60">
        <f t="shared" si="32"/>
        <v>7108501.8000999996</v>
      </c>
      <c r="Z134" s="60">
        <v>1208318007.3671999</v>
      </c>
      <c r="AA134" s="65">
        <f t="shared" si="16"/>
        <v>1481087865.1889999</v>
      </c>
    </row>
    <row r="135" spans="1:27" ht="24.9" customHeight="1">
      <c r="A135" s="178"/>
      <c r="B135" s="180"/>
      <c r="C135" s="56">
        <v>5</v>
      </c>
      <c r="D135" s="60" t="s">
        <v>387</v>
      </c>
      <c r="E135" s="60">
        <v>80119200.960899994</v>
      </c>
      <c r="F135" s="60"/>
      <c r="G135" s="60">
        <v>146874691.36140001</v>
      </c>
      <c r="H135" s="60">
        <v>9524855.6999999993</v>
      </c>
      <c r="I135" s="60">
        <v>6809816.7696000002</v>
      </c>
      <c r="J135" s="60">
        <f t="shared" si="31"/>
        <v>3404908.3848000001</v>
      </c>
      <c r="K135" s="60">
        <f t="shared" si="34"/>
        <v>3404908.3848000001</v>
      </c>
      <c r="L135" s="60">
        <v>238132914.35699999</v>
      </c>
      <c r="M135" s="65">
        <f t="shared" si="15"/>
        <v>478056570.76410002</v>
      </c>
      <c r="N135" s="64"/>
      <c r="O135" s="180"/>
      <c r="P135" s="66">
        <v>13</v>
      </c>
      <c r="Q135" s="180"/>
      <c r="R135" s="60" t="s">
        <v>388</v>
      </c>
      <c r="S135" s="60">
        <v>90485832.295599997</v>
      </c>
      <c r="T135" s="60"/>
      <c r="U135" s="60">
        <v>165878822.19999999</v>
      </c>
      <c r="V135" s="60">
        <v>30465902.620000001</v>
      </c>
      <c r="W135" s="60">
        <v>7690939.6348999999</v>
      </c>
      <c r="X135" s="60">
        <v>0</v>
      </c>
      <c r="Y135" s="60">
        <f t="shared" si="32"/>
        <v>7690939.6348999999</v>
      </c>
      <c r="Z135" s="60">
        <v>1253727088.0926001</v>
      </c>
      <c r="AA135" s="65">
        <f t="shared" si="16"/>
        <v>1548248584.8431001</v>
      </c>
    </row>
    <row r="136" spans="1:27" ht="24.9" customHeight="1">
      <c r="A136" s="178"/>
      <c r="B136" s="180"/>
      <c r="C136" s="56">
        <v>6</v>
      </c>
      <c r="D136" s="60" t="s">
        <v>389</v>
      </c>
      <c r="E136" s="60">
        <v>65458391.367700003</v>
      </c>
      <c r="F136" s="60"/>
      <c r="G136" s="60">
        <v>119998463.712</v>
      </c>
      <c r="H136" s="60">
        <v>7262379.3700000001</v>
      </c>
      <c r="I136" s="60">
        <v>5563705.6524</v>
      </c>
      <c r="J136" s="60">
        <f t="shared" si="31"/>
        <v>2781852.8262</v>
      </c>
      <c r="K136" s="60">
        <f t="shared" si="34"/>
        <v>2781852.8262</v>
      </c>
      <c r="L136" s="60">
        <v>179580204.71290001</v>
      </c>
      <c r="M136" s="65">
        <f t="shared" ref="M136:M199" si="35">E136+F136+G136+H136+K136+L136</f>
        <v>375081291.98879999</v>
      </c>
      <c r="N136" s="64"/>
      <c r="O136" s="180"/>
      <c r="P136" s="66">
        <v>14</v>
      </c>
      <c r="Q136" s="180"/>
      <c r="R136" s="60" t="s">
        <v>390</v>
      </c>
      <c r="S136" s="60">
        <v>48709922.609200001</v>
      </c>
      <c r="T136" s="60"/>
      <c r="U136" s="60">
        <v>89295134.795000002</v>
      </c>
      <c r="V136" s="60">
        <v>24301159.260000002</v>
      </c>
      <c r="W136" s="60">
        <v>4140151.7220999999</v>
      </c>
      <c r="X136" s="60">
        <v>0</v>
      </c>
      <c r="Y136" s="60">
        <f t="shared" si="32"/>
        <v>4140151.7220999999</v>
      </c>
      <c r="Z136" s="60">
        <v>1094184014.6630001</v>
      </c>
      <c r="AA136" s="65">
        <f t="shared" ref="AA136:AA199" si="36">S136+T136+U136+V136+Y136+Z136</f>
        <v>1260630383.0493</v>
      </c>
    </row>
    <row r="137" spans="1:27" ht="24.9" customHeight="1">
      <c r="A137" s="178"/>
      <c r="B137" s="180"/>
      <c r="C137" s="56">
        <v>7</v>
      </c>
      <c r="D137" s="60" t="s">
        <v>391</v>
      </c>
      <c r="E137" s="60">
        <v>62093394.652599998</v>
      </c>
      <c r="F137" s="60"/>
      <c r="G137" s="60">
        <v>113829744.5033</v>
      </c>
      <c r="H137" s="60">
        <v>6884454.9500000002</v>
      </c>
      <c r="I137" s="60">
        <v>5277694.1747000003</v>
      </c>
      <c r="J137" s="60">
        <f t="shared" si="31"/>
        <v>2638847.0873500002</v>
      </c>
      <c r="K137" s="60">
        <f t="shared" si="34"/>
        <v>2638847.0873500002</v>
      </c>
      <c r="L137" s="60">
        <v>169799550.46439999</v>
      </c>
      <c r="M137" s="65">
        <f t="shared" si="35"/>
        <v>355245991.65764999</v>
      </c>
      <c r="N137" s="64"/>
      <c r="O137" s="180"/>
      <c r="P137" s="66">
        <v>15</v>
      </c>
      <c r="Q137" s="180"/>
      <c r="R137" s="60" t="s">
        <v>392</v>
      </c>
      <c r="S137" s="60">
        <v>58776344.547799997</v>
      </c>
      <c r="T137" s="60"/>
      <c r="U137" s="60">
        <v>107748921.1234</v>
      </c>
      <c r="V137" s="60">
        <v>25765197.25</v>
      </c>
      <c r="W137" s="60">
        <v>4995757.9700999996</v>
      </c>
      <c r="X137" s="60">
        <v>0</v>
      </c>
      <c r="Y137" s="60">
        <f t="shared" si="32"/>
        <v>4995757.9700999996</v>
      </c>
      <c r="Z137" s="60">
        <v>1132073202.6991</v>
      </c>
      <c r="AA137" s="65">
        <f t="shared" si="36"/>
        <v>1329359423.5904</v>
      </c>
    </row>
    <row r="138" spans="1:27" ht="24.9" customHeight="1">
      <c r="A138" s="178"/>
      <c r="B138" s="180"/>
      <c r="C138" s="56">
        <v>8</v>
      </c>
      <c r="D138" s="60" t="s">
        <v>393</v>
      </c>
      <c r="E138" s="60">
        <v>53360114.048500001</v>
      </c>
      <c r="F138" s="60"/>
      <c r="G138" s="60">
        <v>97819875.733799994</v>
      </c>
      <c r="H138" s="60">
        <v>6323328.04</v>
      </c>
      <c r="I138" s="60">
        <v>4535399.6935000001</v>
      </c>
      <c r="J138" s="60">
        <f t="shared" si="31"/>
        <v>2267699.84675</v>
      </c>
      <c r="K138" s="60">
        <f t="shared" si="34"/>
        <v>2267699.84675</v>
      </c>
      <c r="L138" s="60">
        <v>155277630.29350001</v>
      </c>
      <c r="M138" s="65">
        <f t="shared" si="35"/>
        <v>315048647.96254998</v>
      </c>
      <c r="N138" s="64"/>
      <c r="O138" s="180"/>
      <c r="P138" s="66">
        <v>16</v>
      </c>
      <c r="Q138" s="180"/>
      <c r="R138" s="60" t="s">
        <v>394</v>
      </c>
      <c r="S138" s="60">
        <v>87992603.647200003</v>
      </c>
      <c r="T138" s="60"/>
      <c r="U138" s="60">
        <v>161308230.08430001</v>
      </c>
      <c r="V138" s="60">
        <v>30028055.440000001</v>
      </c>
      <c r="W138" s="60">
        <v>7479025.0119000003</v>
      </c>
      <c r="X138" s="60">
        <v>0</v>
      </c>
      <c r="Y138" s="60">
        <f t="shared" si="32"/>
        <v>7479025.0119000003</v>
      </c>
      <c r="Z138" s="60">
        <v>1242395637.4921999</v>
      </c>
      <c r="AA138" s="65">
        <f t="shared" si="36"/>
        <v>1529203551.6756001</v>
      </c>
    </row>
    <row r="139" spans="1:27" ht="24.9" customHeight="1">
      <c r="A139" s="178"/>
      <c r="B139" s="180"/>
      <c r="C139" s="56">
        <v>9</v>
      </c>
      <c r="D139" s="60" t="s">
        <v>395</v>
      </c>
      <c r="E139" s="60">
        <v>67407586.605100006</v>
      </c>
      <c r="F139" s="60"/>
      <c r="G139" s="60">
        <v>123571732.6098</v>
      </c>
      <c r="H139" s="60">
        <v>7710164.0999999996</v>
      </c>
      <c r="I139" s="60">
        <v>5729379.5765000004</v>
      </c>
      <c r="J139" s="60">
        <f t="shared" si="31"/>
        <v>2864689.7882500002</v>
      </c>
      <c r="K139" s="60">
        <f t="shared" si="34"/>
        <v>2864689.7882500002</v>
      </c>
      <c r="L139" s="60">
        <v>191168838.3725</v>
      </c>
      <c r="M139" s="65">
        <f t="shared" si="35"/>
        <v>392723011.47565001</v>
      </c>
      <c r="N139" s="64"/>
      <c r="O139" s="180"/>
      <c r="P139" s="66">
        <v>17</v>
      </c>
      <c r="Q139" s="180"/>
      <c r="R139" s="60" t="s">
        <v>396</v>
      </c>
      <c r="S139" s="60">
        <v>85380895.528799996</v>
      </c>
      <c r="T139" s="60"/>
      <c r="U139" s="60">
        <v>156520441.14969999</v>
      </c>
      <c r="V139" s="60">
        <v>29555676.960000001</v>
      </c>
      <c r="W139" s="60">
        <v>7257040.1003999999</v>
      </c>
      <c r="X139" s="60">
        <v>0</v>
      </c>
      <c r="Y139" s="60">
        <f t="shared" si="32"/>
        <v>7257040.1003999999</v>
      </c>
      <c r="Z139" s="60">
        <v>1230170519.4995</v>
      </c>
      <c r="AA139" s="65">
        <f t="shared" si="36"/>
        <v>1508884573.2384</v>
      </c>
    </row>
    <row r="140" spans="1:27" ht="24.9" customHeight="1">
      <c r="A140" s="178"/>
      <c r="B140" s="180"/>
      <c r="C140" s="56">
        <v>10</v>
      </c>
      <c r="D140" s="60" t="s">
        <v>397</v>
      </c>
      <c r="E140" s="60">
        <v>63775218.559199996</v>
      </c>
      <c r="F140" s="60"/>
      <c r="G140" s="60">
        <v>116912867.7027</v>
      </c>
      <c r="H140" s="60">
        <v>7723062.6399999997</v>
      </c>
      <c r="I140" s="60">
        <v>5420642.5878999997</v>
      </c>
      <c r="J140" s="60">
        <f t="shared" si="31"/>
        <v>2710321.2939499998</v>
      </c>
      <c r="K140" s="60">
        <f t="shared" si="34"/>
        <v>2710321.2939499998</v>
      </c>
      <c r="L140" s="60">
        <v>191502651.4862</v>
      </c>
      <c r="M140" s="65">
        <f t="shared" si="35"/>
        <v>382624121.68204999</v>
      </c>
      <c r="N140" s="64"/>
      <c r="O140" s="180"/>
      <c r="P140" s="66">
        <v>18</v>
      </c>
      <c r="Q140" s="180"/>
      <c r="R140" s="60" t="s">
        <v>398</v>
      </c>
      <c r="S140" s="60">
        <v>87181034.585500002</v>
      </c>
      <c r="T140" s="60"/>
      <c r="U140" s="60">
        <v>159820459.93650001</v>
      </c>
      <c r="V140" s="60">
        <v>29872569.93</v>
      </c>
      <c r="W140" s="60">
        <v>7410044.8356999997</v>
      </c>
      <c r="X140" s="60">
        <v>0</v>
      </c>
      <c r="Y140" s="60">
        <f t="shared" si="32"/>
        <v>7410044.8356999997</v>
      </c>
      <c r="Z140" s="60">
        <v>1238371684.8642001</v>
      </c>
      <c r="AA140" s="65">
        <f t="shared" si="36"/>
        <v>1522655794.1519001</v>
      </c>
    </row>
    <row r="141" spans="1:27" ht="24.9" customHeight="1">
      <c r="A141" s="178"/>
      <c r="B141" s="180"/>
      <c r="C141" s="56">
        <v>11</v>
      </c>
      <c r="D141" s="60" t="s">
        <v>399</v>
      </c>
      <c r="E141" s="60">
        <v>73018368.916199997</v>
      </c>
      <c r="F141" s="60"/>
      <c r="G141" s="60">
        <v>133857430.7987</v>
      </c>
      <c r="H141" s="60">
        <v>8034371.6600000001</v>
      </c>
      <c r="I141" s="60">
        <v>6206273.9914999995</v>
      </c>
      <c r="J141" s="60">
        <f t="shared" si="31"/>
        <v>3103136.9957499998</v>
      </c>
      <c r="K141" s="60">
        <f t="shared" si="34"/>
        <v>3103136.9957499998</v>
      </c>
      <c r="L141" s="60">
        <v>199559304.46520001</v>
      </c>
      <c r="M141" s="65">
        <f t="shared" si="35"/>
        <v>417572612.83585</v>
      </c>
      <c r="N141" s="64"/>
      <c r="O141" s="180"/>
      <c r="P141" s="66">
        <v>19</v>
      </c>
      <c r="Q141" s="180"/>
      <c r="R141" s="60" t="s">
        <v>400</v>
      </c>
      <c r="S141" s="60">
        <v>67426378.420300007</v>
      </c>
      <c r="T141" s="60"/>
      <c r="U141" s="60">
        <v>123606181.8056</v>
      </c>
      <c r="V141" s="60">
        <v>26913802.469999999</v>
      </c>
      <c r="W141" s="60">
        <v>5730976.8068000004</v>
      </c>
      <c r="X141" s="60">
        <v>0</v>
      </c>
      <c r="Y141" s="60">
        <f t="shared" si="32"/>
        <v>5730976.8068000004</v>
      </c>
      <c r="Z141" s="60">
        <v>1161799015.5343001</v>
      </c>
      <c r="AA141" s="65">
        <f t="shared" si="36"/>
        <v>1385476355.0369999</v>
      </c>
    </row>
    <row r="142" spans="1:27" ht="24.9" customHeight="1">
      <c r="A142" s="178"/>
      <c r="B142" s="180"/>
      <c r="C142" s="56">
        <v>12</v>
      </c>
      <c r="D142" s="60" t="s">
        <v>401</v>
      </c>
      <c r="E142" s="60">
        <v>56073806.472800002</v>
      </c>
      <c r="F142" s="60"/>
      <c r="G142" s="60">
        <v>102794622.51710001</v>
      </c>
      <c r="H142" s="60">
        <v>6957681.8600000003</v>
      </c>
      <c r="I142" s="60">
        <v>4766052.8696999997</v>
      </c>
      <c r="J142" s="60">
        <f t="shared" si="31"/>
        <v>2383026.4348499998</v>
      </c>
      <c r="K142" s="60">
        <f t="shared" si="34"/>
        <v>2383026.4348499998</v>
      </c>
      <c r="L142" s="60">
        <v>171694657.19769999</v>
      </c>
      <c r="M142" s="65">
        <f t="shared" si="35"/>
        <v>339903794.48245001</v>
      </c>
      <c r="N142" s="64"/>
      <c r="O142" s="181"/>
      <c r="P142" s="66">
        <v>20</v>
      </c>
      <c r="Q142" s="181"/>
      <c r="R142" s="60" t="s">
        <v>402</v>
      </c>
      <c r="S142" s="60">
        <v>77127197.371000007</v>
      </c>
      <c r="T142" s="60"/>
      <c r="U142" s="60">
        <v>141389743.95120001</v>
      </c>
      <c r="V142" s="60">
        <v>28283454</v>
      </c>
      <c r="W142" s="60">
        <v>6555508.2396</v>
      </c>
      <c r="X142" s="60">
        <v>0</v>
      </c>
      <c r="Y142" s="60">
        <f t="shared" si="32"/>
        <v>6555508.2396</v>
      </c>
      <c r="Z142" s="60">
        <v>1197245489.3706999</v>
      </c>
      <c r="AA142" s="65">
        <f t="shared" si="36"/>
        <v>1450601392.9324999</v>
      </c>
    </row>
    <row r="143" spans="1:27" ht="24.9" customHeight="1">
      <c r="A143" s="178"/>
      <c r="B143" s="180"/>
      <c r="C143" s="56">
        <v>13</v>
      </c>
      <c r="D143" s="60" t="s">
        <v>403</v>
      </c>
      <c r="E143" s="60">
        <v>67357821.324699998</v>
      </c>
      <c r="F143" s="60"/>
      <c r="G143" s="60">
        <v>123480502.7906</v>
      </c>
      <c r="H143" s="60">
        <v>8692832.4900000002</v>
      </c>
      <c r="I143" s="60">
        <v>5725149.7233999996</v>
      </c>
      <c r="J143" s="60">
        <f t="shared" si="31"/>
        <v>2862574.8616999998</v>
      </c>
      <c r="K143" s="60">
        <f t="shared" si="34"/>
        <v>2862574.8616999998</v>
      </c>
      <c r="L143" s="60">
        <v>216600218.9813</v>
      </c>
      <c r="M143" s="65">
        <f t="shared" si="35"/>
        <v>418993950.4483</v>
      </c>
      <c r="N143" s="64"/>
      <c r="O143" s="56"/>
      <c r="P143" s="172" t="s">
        <v>404</v>
      </c>
      <c r="Q143" s="175"/>
      <c r="R143" s="61"/>
      <c r="S143" s="61">
        <f t="shared" ref="S143:W143" si="37">SUM(S123:S142)</f>
        <v>1456588610.8736</v>
      </c>
      <c r="T143" s="61">
        <f t="shared" si="37"/>
        <v>0</v>
      </c>
      <c r="U143" s="61">
        <f t="shared" si="37"/>
        <v>2670221371.3663001</v>
      </c>
      <c r="V143" s="61">
        <f t="shared" si="37"/>
        <v>551256709.44000006</v>
      </c>
      <c r="W143" s="61">
        <f t="shared" si="37"/>
        <v>123804299.4673</v>
      </c>
      <c r="X143" s="61">
        <f t="shared" ref="X143:AA143" si="38">SUM(X123:X142)</f>
        <v>0</v>
      </c>
      <c r="Y143" s="61">
        <f t="shared" si="38"/>
        <v>123804299.4673</v>
      </c>
      <c r="Z143" s="61">
        <f t="shared" si="38"/>
        <v>23571918771.150101</v>
      </c>
      <c r="AA143" s="61">
        <f t="shared" si="38"/>
        <v>28373789762.297298</v>
      </c>
    </row>
    <row r="144" spans="1:27" ht="24.9" customHeight="1">
      <c r="A144" s="178"/>
      <c r="B144" s="180"/>
      <c r="C144" s="56">
        <v>14</v>
      </c>
      <c r="D144" s="60" t="s">
        <v>405</v>
      </c>
      <c r="E144" s="60">
        <v>49757492.137999997</v>
      </c>
      <c r="F144" s="60"/>
      <c r="G144" s="60">
        <v>91215541.505999997</v>
      </c>
      <c r="H144" s="60">
        <v>6008436.0999999996</v>
      </c>
      <c r="I144" s="60">
        <v>4229191.0093</v>
      </c>
      <c r="J144" s="60">
        <f t="shared" si="31"/>
        <v>2114595.50465</v>
      </c>
      <c r="K144" s="60">
        <f t="shared" si="34"/>
        <v>2114595.50465</v>
      </c>
      <c r="L144" s="60">
        <v>147128251.44949999</v>
      </c>
      <c r="M144" s="65">
        <f t="shared" si="35"/>
        <v>296224316.69814998</v>
      </c>
      <c r="N144" s="64"/>
      <c r="O144" s="179">
        <v>25</v>
      </c>
      <c r="P144" s="66">
        <v>1</v>
      </c>
      <c r="Q144" s="179" t="s">
        <v>111</v>
      </c>
      <c r="R144" s="60" t="s">
        <v>406</v>
      </c>
      <c r="S144" s="60">
        <v>50464424.832500003</v>
      </c>
      <c r="T144" s="60"/>
      <c r="U144" s="60">
        <v>92511492.040800005</v>
      </c>
      <c r="V144" s="60">
        <v>6693009.1299999999</v>
      </c>
      <c r="W144" s="60">
        <v>4289277.5061999997</v>
      </c>
      <c r="X144" s="60">
        <v>4289277.5061999997</v>
      </c>
      <c r="Y144" s="60">
        <f t="shared" ref="Y144:Y207" si="39">W144-X144</f>
        <v>0</v>
      </c>
      <c r="Z144" s="60">
        <v>151247410.99110001</v>
      </c>
      <c r="AA144" s="65">
        <f t="shared" si="36"/>
        <v>300916336.99440002</v>
      </c>
    </row>
    <row r="145" spans="1:27" ht="24.9" customHeight="1">
      <c r="A145" s="178"/>
      <c r="B145" s="180"/>
      <c r="C145" s="56">
        <v>15</v>
      </c>
      <c r="D145" s="60" t="s">
        <v>407</v>
      </c>
      <c r="E145" s="60">
        <v>52271298.349799998</v>
      </c>
      <c r="F145" s="60"/>
      <c r="G145" s="60">
        <v>95823856.4551</v>
      </c>
      <c r="H145" s="60">
        <v>6412049.4299999997</v>
      </c>
      <c r="I145" s="60">
        <v>4442854.6442</v>
      </c>
      <c r="J145" s="60">
        <f t="shared" si="31"/>
        <v>2221427.3221</v>
      </c>
      <c r="K145" s="60">
        <f t="shared" si="34"/>
        <v>2221427.3221</v>
      </c>
      <c r="L145" s="60">
        <v>157573732.6539</v>
      </c>
      <c r="M145" s="65">
        <f t="shared" si="35"/>
        <v>314302364.21090001</v>
      </c>
      <c r="N145" s="64"/>
      <c r="O145" s="180"/>
      <c r="P145" s="66">
        <v>2</v>
      </c>
      <c r="Q145" s="180"/>
      <c r="R145" s="60" t="s">
        <v>408</v>
      </c>
      <c r="S145" s="60">
        <v>56882518.652400002</v>
      </c>
      <c r="T145" s="60"/>
      <c r="U145" s="60">
        <v>104277155.4226</v>
      </c>
      <c r="V145" s="60">
        <v>6681435.5999999996</v>
      </c>
      <c r="W145" s="60">
        <v>4834790.2222999996</v>
      </c>
      <c r="X145" s="60">
        <v>4834790.2222999996</v>
      </c>
      <c r="Y145" s="60">
        <f t="shared" si="39"/>
        <v>0</v>
      </c>
      <c r="Z145" s="60">
        <v>150947888.95199999</v>
      </c>
      <c r="AA145" s="65">
        <f t="shared" si="36"/>
        <v>318788998.62699997</v>
      </c>
    </row>
    <row r="146" spans="1:27" ht="24.9" customHeight="1">
      <c r="A146" s="178"/>
      <c r="B146" s="180"/>
      <c r="C146" s="56">
        <v>16</v>
      </c>
      <c r="D146" s="60" t="s">
        <v>409</v>
      </c>
      <c r="E146" s="60">
        <v>47677798.738499999</v>
      </c>
      <c r="F146" s="60"/>
      <c r="G146" s="60">
        <v>87403043.097399995</v>
      </c>
      <c r="H146" s="60">
        <v>5638340.04</v>
      </c>
      <c r="I146" s="60">
        <v>4052425.2551000002</v>
      </c>
      <c r="J146" s="60">
        <f t="shared" si="31"/>
        <v>2026212.6275500001</v>
      </c>
      <c r="K146" s="60">
        <f t="shared" si="34"/>
        <v>2026212.6275500001</v>
      </c>
      <c r="L146" s="60">
        <v>137550194.4682</v>
      </c>
      <c r="M146" s="65">
        <f t="shared" si="35"/>
        <v>280295588.97165</v>
      </c>
      <c r="N146" s="64"/>
      <c r="O146" s="180"/>
      <c r="P146" s="66">
        <v>3</v>
      </c>
      <c r="Q146" s="180"/>
      <c r="R146" s="60" t="s">
        <v>410</v>
      </c>
      <c r="S146" s="60">
        <v>58242649.656499997</v>
      </c>
      <c r="T146" s="60"/>
      <c r="U146" s="60">
        <v>106770550.5019</v>
      </c>
      <c r="V146" s="60">
        <v>7046934.7000000002</v>
      </c>
      <c r="W146" s="60">
        <v>4950396.0048000002</v>
      </c>
      <c r="X146" s="60">
        <v>4950396.0048000002</v>
      </c>
      <c r="Y146" s="60">
        <f t="shared" si="39"/>
        <v>0</v>
      </c>
      <c r="Z146" s="60">
        <v>160406976.89919999</v>
      </c>
      <c r="AA146" s="65">
        <f t="shared" si="36"/>
        <v>332467111.75760001</v>
      </c>
    </row>
    <row r="147" spans="1:27" ht="24.9" customHeight="1">
      <c r="A147" s="178"/>
      <c r="B147" s="180"/>
      <c r="C147" s="56">
        <v>17</v>
      </c>
      <c r="D147" s="60" t="s">
        <v>411</v>
      </c>
      <c r="E147" s="60">
        <v>60326980.383599997</v>
      </c>
      <c r="F147" s="60"/>
      <c r="G147" s="60">
        <v>110591550.0696</v>
      </c>
      <c r="H147" s="60">
        <v>6973541.3799999999</v>
      </c>
      <c r="I147" s="60">
        <v>5127555.9135999996</v>
      </c>
      <c r="J147" s="60">
        <f t="shared" si="31"/>
        <v>2563777.9567999998</v>
      </c>
      <c r="K147" s="60">
        <f t="shared" si="34"/>
        <v>2563777.9567999998</v>
      </c>
      <c r="L147" s="60">
        <v>172105100.36579999</v>
      </c>
      <c r="M147" s="65">
        <f t="shared" si="35"/>
        <v>352560950.15579998</v>
      </c>
      <c r="N147" s="64"/>
      <c r="O147" s="180"/>
      <c r="P147" s="66">
        <v>4</v>
      </c>
      <c r="Q147" s="180"/>
      <c r="R147" s="60" t="s">
        <v>412</v>
      </c>
      <c r="S147" s="60">
        <v>68718389.588300005</v>
      </c>
      <c r="T147" s="60"/>
      <c r="U147" s="60">
        <v>125974699.455</v>
      </c>
      <c r="V147" s="60">
        <v>7937528.6299999999</v>
      </c>
      <c r="W147" s="60">
        <v>5840792.6711999997</v>
      </c>
      <c r="X147" s="60">
        <v>5840792.6711999997</v>
      </c>
      <c r="Y147" s="60">
        <f t="shared" si="39"/>
        <v>0</v>
      </c>
      <c r="Z147" s="60">
        <v>183455477.73429999</v>
      </c>
      <c r="AA147" s="65">
        <f t="shared" si="36"/>
        <v>386086095.40759999</v>
      </c>
    </row>
    <row r="148" spans="1:27" ht="24.9" customHeight="1">
      <c r="A148" s="178"/>
      <c r="B148" s="180"/>
      <c r="C148" s="56">
        <v>18</v>
      </c>
      <c r="D148" s="60" t="s">
        <v>413</v>
      </c>
      <c r="E148" s="60">
        <v>56532510.778700002</v>
      </c>
      <c r="F148" s="60"/>
      <c r="G148" s="60">
        <v>103635520.23639999</v>
      </c>
      <c r="H148" s="60">
        <v>7060221.1699999999</v>
      </c>
      <c r="I148" s="60">
        <v>4805040.9304999998</v>
      </c>
      <c r="J148" s="60">
        <f t="shared" si="31"/>
        <v>2402520.4652499999</v>
      </c>
      <c r="K148" s="60">
        <f t="shared" si="34"/>
        <v>2402520.4652499999</v>
      </c>
      <c r="L148" s="60">
        <v>174348366.47870001</v>
      </c>
      <c r="M148" s="65">
        <f t="shared" si="35"/>
        <v>343979139.12905002</v>
      </c>
      <c r="N148" s="64"/>
      <c r="O148" s="180"/>
      <c r="P148" s="66">
        <v>5</v>
      </c>
      <c r="Q148" s="180"/>
      <c r="R148" s="60" t="s">
        <v>414</v>
      </c>
      <c r="S148" s="60">
        <v>49067887.415700004</v>
      </c>
      <c r="T148" s="60"/>
      <c r="U148" s="60">
        <v>89951356.647400007</v>
      </c>
      <c r="V148" s="60">
        <v>6230919.7300000004</v>
      </c>
      <c r="W148" s="60">
        <v>4170577.3218999999</v>
      </c>
      <c r="X148" s="60">
        <v>4170577.3218999999</v>
      </c>
      <c r="Y148" s="60">
        <f t="shared" si="39"/>
        <v>0</v>
      </c>
      <c r="Z148" s="60">
        <v>139288573.68970001</v>
      </c>
      <c r="AA148" s="65">
        <f t="shared" si="36"/>
        <v>284538737.48280001</v>
      </c>
    </row>
    <row r="149" spans="1:27" ht="24.9" customHeight="1">
      <c r="A149" s="178"/>
      <c r="B149" s="180"/>
      <c r="C149" s="56">
        <v>19</v>
      </c>
      <c r="D149" s="60" t="s">
        <v>415</v>
      </c>
      <c r="E149" s="60">
        <v>66209976.202600002</v>
      </c>
      <c r="F149" s="60"/>
      <c r="G149" s="60">
        <v>121376270.6464</v>
      </c>
      <c r="H149" s="60">
        <v>8209718.7400000002</v>
      </c>
      <c r="I149" s="60">
        <v>5627587.4055000003</v>
      </c>
      <c r="J149" s="60">
        <f t="shared" si="31"/>
        <v>2813793.7027500002</v>
      </c>
      <c r="K149" s="60">
        <f t="shared" si="34"/>
        <v>2813793.7027500002</v>
      </c>
      <c r="L149" s="60">
        <v>204097273.3028</v>
      </c>
      <c r="M149" s="65">
        <f t="shared" si="35"/>
        <v>402707032.59455001</v>
      </c>
      <c r="N149" s="64"/>
      <c r="O149" s="180"/>
      <c r="P149" s="66">
        <v>6</v>
      </c>
      <c r="Q149" s="180"/>
      <c r="R149" s="60" t="s">
        <v>416</v>
      </c>
      <c r="S149" s="60">
        <v>46140218.085100003</v>
      </c>
      <c r="T149" s="60"/>
      <c r="U149" s="60">
        <v>84584346.939700007</v>
      </c>
      <c r="V149" s="60">
        <v>6412242.8700000001</v>
      </c>
      <c r="W149" s="60">
        <v>3921736.9508000002</v>
      </c>
      <c r="X149" s="60">
        <v>3921736.9508000002</v>
      </c>
      <c r="Y149" s="60">
        <f t="shared" si="39"/>
        <v>0</v>
      </c>
      <c r="Z149" s="60">
        <v>143981202.27180001</v>
      </c>
      <c r="AA149" s="65">
        <f t="shared" si="36"/>
        <v>281118010.16659999</v>
      </c>
    </row>
    <row r="150" spans="1:27" ht="24.9" customHeight="1">
      <c r="A150" s="178"/>
      <c r="B150" s="180"/>
      <c r="C150" s="56">
        <v>20</v>
      </c>
      <c r="D150" s="60" t="s">
        <v>417</v>
      </c>
      <c r="E150" s="60">
        <v>45888661.365800001</v>
      </c>
      <c r="F150" s="60"/>
      <c r="G150" s="60">
        <v>84123192.621299997</v>
      </c>
      <c r="H150" s="60">
        <v>5746666.1100000003</v>
      </c>
      <c r="I150" s="60">
        <v>3900355.6195999999</v>
      </c>
      <c r="J150" s="60">
        <f t="shared" si="31"/>
        <v>1950177.8097999999</v>
      </c>
      <c r="K150" s="60">
        <f t="shared" si="34"/>
        <v>1950177.8097999999</v>
      </c>
      <c r="L150" s="60">
        <v>140353664.76859999</v>
      </c>
      <c r="M150" s="65">
        <f t="shared" si="35"/>
        <v>278062362.67549998</v>
      </c>
      <c r="N150" s="64"/>
      <c r="O150" s="180"/>
      <c r="P150" s="66">
        <v>7</v>
      </c>
      <c r="Q150" s="180"/>
      <c r="R150" s="60" t="s">
        <v>418</v>
      </c>
      <c r="S150" s="60">
        <v>52719343.355300002</v>
      </c>
      <c r="T150" s="60"/>
      <c r="U150" s="60">
        <v>96645213.522100002</v>
      </c>
      <c r="V150" s="60">
        <v>6643240.25</v>
      </c>
      <c r="W150" s="60">
        <v>4480936.7063999996</v>
      </c>
      <c r="X150" s="60">
        <v>4480936.7063999996</v>
      </c>
      <c r="Y150" s="60">
        <f t="shared" si="39"/>
        <v>0</v>
      </c>
      <c r="Z150" s="60">
        <v>149959396.2412</v>
      </c>
      <c r="AA150" s="65">
        <f t="shared" si="36"/>
        <v>305967193.36860001</v>
      </c>
    </row>
    <row r="151" spans="1:27" ht="24.9" customHeight="1">
      <c r="A151" s="178"/>
      <c r="B151" s="180"/>
      <c r="C151" s="56">
        <v>21</v>
      </c>
      <c r="D151" s="60" t="s">
        <v>419</v>
      </c>
      <c r="E151" s="60">
        <v>62744637.602899998</v>
      </c>
      <c r="F151" s="60"/>
      <c r="G151" s="60">
        <v>115023604.479</v>
      </c>
      <c r="H151" s="60">
        <v>7604866.6100000003</v>
      </c>
      <c r="I151" s="60">
        <v>5333047.2625000002</v>
      </c>
      <c r="J151" s="60">
        <f t="shared" si="31"/>
        <v>2666523.6312500001</v>
      </c>
      <c r="K151" s="60">
        <f t="shared" si="34"/>
        <v>2666523.6312500001</v>
      </c>
      <c r="L151" s="60">
        <v>188443747.67109999</v>
      </c>
      <c r="M151" s="65">
        <f t="shared" si="35"/>
        <v>376483379.99425</v>
      </c>
      <c r="N151" s="64"/>
      <c r="O151" s="180"/>
      <c r="P151" s="66">
        <v>8</v>
      </c>
      <c r="Q151" s="180"/>
      <c r="R151" s="60" t="s">
        <v>420</v>
      </c>
      <c r="S151" s="60">
        <v>82493059.437000006</v>
      </c>
      <c r="T151" s="60"/>
      <c r="U151" s="60">
        <v>151226453.82069999</v>
      </c>
      <c r="V151" s="60">
        <v>9630765.7699999996</v>
      </c>
      <c r="W151" s="60">
        <v>7011585.3976999996</v>
      </c>
      <c r="X151" s="60">
        <v>7011585.3976999996</v>
      </c>
      <c r="Y151" s="60">
        <f t="shared" si="39"/>
        <v>0</v>
      </c>
      <c r="Z151" s="60">
        <v>227276321.85299999</v>
      </c>
      <c r="AA151" s="65">
        <f t="shared" si="36"/>
        <v>470626600.88069999</v>
      </c>
    </row>
    <row r="152" spans="1:27" ht="24.9" customHeight="1">
      <c r="A152" s="178"/>
      <c r="B152" s="180"/>
      <c r="C152" s="56">
        <v>22</v>
      </c>
      <c r="D152" s="60" t="s">
        <v>421</v>
      </c>
      <c r="E152" s="60">
        <v>61095591.288599998</v>
      </c>
      <c r="F152" s="60"/>
      <c r="G152" s="60">
        <v>112000569.2323</v>
      </c>
      <c r="H152" s="60">
        <v>7218329.6500000004</v>
      </c>
      <c r="I152" s="60">
        <v>5192884.8157000002</v>
      </c>
      <c r="J152" s="60">
        <f t="shared" si="31"/>
        <v>2596442.4078500001</v>
      </c>
      <c r="K152" s="60">
        <f t="shared" si="34"/>
        <v>2596442.4078500001</v>
      </c>
      <c r="L152" s="60">
        <v>178440201.43790001</v>
      </c>
      <c r="M152" s="65">
        <f t="shared" si="35"/>
        <v>361351134.01665002</v>
      </c>
      <c r="N152" s="64"/>
      <c r="O152" s="180"/>
      <c r="P152" s="66">
        <v>9</v>
      </c>
      <c r="Q152" s="180"/>
      <c r="R152" s="60" t="s">
        <v>422</v>
      </c>
      <c r="S152" s="60">
        <v>76449993.139899999</v>
      </c>
      <c r="T152" s="60"/>
      <c r="U152" s="60">
        <v>140148291.69949999</v>
      </c>
      <c r="V152" s="60">
        <v>7726041.2999999998</v>
      </c>
      <c r="W152" s="60">
        <v>6497948.5451999996</v>
      </c>
      <c r="X152" s="60">
        <v>6497948.5451999996</v>
      </c>
      <c r="Y152" s="60">
        <f t="shared" si="39"/>
        <v>0</v>
      </c>
      <c r="Z152" s="60">
        <v>177982202.34240001</v>
      </c>
      <c r="AA152" s="65">
        <f t="shared" si="36"/>
        <v>402306528.48180002</v>
      </c>
    </row>
    <row r="153" spans="1:27" ht="24.9" customHeight="1">
      <c r="A153" s="178"/>
      <c r="B153" s="181"/>
      <c r="C153" s="56">
        <v>23</v>
      </c>
      <c r="D153" s="60" t="s">
        <v>423</v>
      </c>
      <c r="E153" s="60">
        <v>64711041.6536</v>
      </c>
      <c r="F153" s="60"/>
      <c r="G153" s="60">
        <v>118628420.6102</v>
      </c>
      <c r="H153" s="60">
        <v>7783201.7300000004</v>
      </c>
      <c r="I153" s="60">
        <v>5500183.8679</v>
      </c>
      <c r="J153" s="60">
        <f t="shared" si="31"/>
        <v>2750091.93395</v>
      </c>
      <c r="K153" s="60">
        <f t="shared" si="34"/>
        <v>2750091.93395</v>
      </c>
      <c r="L153" s="60">
        <v>193059046.3809</v>
      </c>
      <c r="M153" s="65">
        <f t="shared" si="35"/>
        <v>386931802.30865002</v>
      </c>
      <c r="N153" s="64"/>
      <c r="O153" s="180"/>
      <c r="P153" s="66">
        <v>10</v>
      </c>
      <c r="Q153" s="180"/>
      <c r="R153" s="73" t="s">
        <v>424</v>
      </c>
      <c r="S153" s="60">
        <v>58483080.796899997</v>
      </c>
      <c r="T153" s="60"/>
      <c r="U153" s="60">
        <v>107211309.38500001</v>
      </c>
      <c r="V153" s="60">
        <v>7175676.7000000002</v>
      </c>
      <c r="W153" s="60">
        <v>4970831.7055000002</v>
      </c>
      <c r="X153" s="60">
        <v>4970831.7055000002</v>
      </c>
      <c r="Y153" s="60">
        <f t="shared" si="39"/>
        <v>0</v>
      </c>
      <c r="Z153" s="60">
        <v>163738809.6751</v>
      </c>
      <c r="AA153" s="65">
        <f t="shared" si="36"/>
        <v>336608876.55699998</v>
      </c>
    </row>
    <row r="154" spans="1:27" ht="24.9" customHeight="1">
      <c r="A154" s="56"/>
      <c r="B154" s="171" t="s">
        <v>425</v>
      </c>
      <c r="C154" s="172"/>
      <c r="D154" s="61"/>
      <c r="E154" s="61">
        <f>SUM(E131:E153)</f>
        <v>1384413686.1561999</v>
      </c>
      <c r="F154" s="61">
        <f t="shared" ref="F154:M154" si="40">SUM(F131:F153)</f>
        <v>0</v>
      </c>
      <c r="G154" s="61">
        <f t="shared" si="40"/>
        <v>2537910144.2848001</v>
      </c>
      <c r="H154" s="61">
        <f t="shared" si="40"/>
        <v>164499189.56</v>
      </c>
      <c r="I154" s="61">
        <f t="shared" si="40"/>
        <v>117669714.9135</v>
      </c>
      <c r="J154" s="61">
        <f t="shared" si="40"/>
        <v>58834857.456749998</v>
      </c>
      <c r="K154" s="61">
        <f t="shared" si="40"/>
        <v>58834857.456749998</v>
      </c>
      <c r="L154" s="61">
        <f t="shared" si="40"/>
        <v>4064725238.1195998</v>
      </c>
      <c r="M154" s="61">
        <f t="shared" si="40"/>
        <v>8210383115.5773497</v>
      </c>
      <c r="N154" s="64"/>
      <c r="O154" s="180"/>
      <c r="P154" s="66">
        <v>11</v>
      </c>
      <c r="Q154" s="180"/>
      <c r="R154" s="60" t="s">
        <v>405</v>
      </c>
      <c r="S154" s="60">
        <v>55979609.984700002</v>
      </c>
      <c r="T154" s="60"/>
      <c r="U154" s="60">
        <v>102621941.3126</v>
      </c>
      <c r="V154" s="60">
        <v>7172228.9699999997</v>
      </c>
      <c r="W154" s="60">
        <v>4758046.5389</v>
      </c>
      <c r="X154" s="60">
        <v>4758046.5389</v>
      </c>
      <c r="Y154" s="60">
        <f t="shared" si="39"/>
        <v>0</v>
      </c>
      <c r="Z154" s="60">
        <v>163649582.8994</v>
      </c>
      <c r="AA154" s="65">
        <f t="shared" si="36"/>
        <v>329423363.16670001</v>
      </c>
    </row>
    <row r="155" spans="1:27" ht="24.9" customHeight="1">
      <c r="A155" s="178">
        <v>8</v>
      </c>
      <c r="B155" s="179" t="s">
        <v>426</v>
      </c>
      <c r="C155" s="56">
        <v>1</v>
      </c>
      <c r="D155" s="60" t="s">
        <v>427</v>
      </c>
      <c r="E155" s="60">
        <v>54344315.585500002</v>
      </c>
      <c r="F155" s="60"/>
      <c r="G155" s="60">
        <v>99624116.106299996</v>
      </c>
      <c r="H155" s="60">
        <v>5965706.9400000004</v>
      </c>
      <c r="I155" s="60">
        <v>4619052.9507999998</v>
      </c>
      <c r="J155" s="60">
        <v>0</v>
      </c>
      <c r="K155" s="60">
        <f t="shared" ref="K155:K200" si="41">I155-J155</f>
        <v>4619052.9507999998</v>
      </c>
      <c r="L155" s="60">
        <v>152433263.38679999</v>
      </c>
      <c r="M155" s="65">
        <f t="shared" si="35"/>
        <v>316986454.96939999</v>
      </c>
      <c r="N155" s="64"/>
      <c r="O155" s="180"/>
      <c r="P155" s="66">
        <v>12</v>
      </c>
      <c r="Q155" s="180"/>
      <c r="R155" s="60" t="s">
        <v>428</v>
      </c>
      <c r="S155" s="60">
        <v>59474317.623199999</v>
      </c>
      <c r="T155" s="60"/>
      <c r="U155" s="60">
        <v>109028446.86499999</v>
      </c>
      <c r="V155" s="60">
        <v>6769359.2699999996</v>
      </c>
      <c r="W155" s="60">
        <v>5055082.9346000003</v>
      </c>
      <c r="X155" s="60">
        <v>5055082.9346000003</v>
      </c>
      <c r="Y155" s="60">
        <f t="shared" si="39"/>
        <v>0</v>
      </c>
      <c r="Z155" s="60">
        <v>153223346.6859</v>
      </c>
      <c r="AA155" s="65">
        <f t="shared" si="36"/>
        <v>328495470.44410002</v>
      </c>
    </row>
    <row r="156" spans="1:27" ht="24.9" customHeight="1">
      <c r="A156" s="178"/>
      <c r="B156" s="180"/>
      <c r="C156" s="56">
        <v>2</v>
      </c>
      <c r="D156" s="60" t="s">
        <v>429</v>
      </c>
      <c r="E156" s="60">
        <v>52548967.872400001</v>
      </c>
      <c r="F156" s="60"/>
      <c r="G156" s="60">
        <v>96332880.820700005</v>
      </c>
      <c r="H156" s="60">
        <v>6478281.8099999996</v>
      </c>
      <c r="I156" s="60">
        <v>4466455.4607999995</v>
      </c>
      <c r="J156" s="60">
        <v>0</v>
      </c>
      <c r="K156" s="60">
        <f t="shared" si="41"/>
        <v>4466455.4607999995</v>
      </c>
      <c r="L156" s="60">
        <v>165698660.61109999</v>
      </c>
      <c r="M156" s="65">
        <f t="shared" si="35"/>
        <v>325525246.57499999</v>
      </c>
      <c r="N156" s="64"/>
      <c r="O156" s="181"/>
      <c r="P156" s="66">
        <v>13</v>
      </c>
      <c r="Q156" s="181"/>
      <c r="R156" s="60" t="s">
        <v>430</v>
      </c>
      <c r="S156" s="60">
        <v>47743913.507100001</v>
      </c>
      <c r="T156" s="60"/>
      <c r="U156" s="60">
        <v>87524244.833100006</v>
      </c>
      <c r="V156" s="60">
        <v>6144943.0099999998</v>
      </c>
      <c r="W156" s="60">
        <v>4058044.7502000001</v>
      </c>
      <c r="X156" s="60">
        <v>4058044.7502000001</v>
      </c>
      <c r="Y156" s="60">
        <f t="shared" si="39"/>
        <v>0</v>
      </c>
      <c r="Z156" s="60">
        <v>137063502.8409</v>
      </c>
      <c r="AA156" s="65">
        <f t="shared" si="36"/>
        <v>278476604.1911</v>
      </c>
    </row>
    <row r="157" spans="1:27" ht="24.9" customHeight="1">
      <c r="A157" s="178"/>
      <c r="B157" s="180"/>
      <c r="C157" s="56">
        <v>3</v>
      </c>
      <c r="D157" s="60" t="s">
        <v>431</v>
      </c>
      <c r="E157" s="60">
        <v>73723925.4384</v>
      </c>
      <c r="F157" s="60"/>
      <c r="G157" s="60">
        <v>135150858.53150001</v>
      </c>
      <c r="H157" s="60">
        <v>8261565.3399999999</v>
      </c>
      <c r="I157" s="60">
        <v>6266243.5191000002</v>
      </c>
      <c r="J157" s="60">
        <v>0</v>
      </c>
      <c r="K157" s="60">
        <f t="shared" si="41"/>
        <v>6266243.5191000002</v>
      </c>
      <c r="L157" s="60">
        <v>211849898.1647</v>
      </c>
      <c r="M157" s="65">
        <f t="shared" si="35"/>
        <v>435252490.99370003</v>
      </c>
      <c r="N157" s="64"/>
      <c r="O157" s="56"/>
      <c r="P157" s="172" t="s">
        <v>432</v>
      </c>
      <c r="Q157" s="173"/>
      <c r="R157" s="61"/>
      <c r="S157" s="61">
        <f t="shared" ref="S157:U157" si="42">SUM(S144:S156)</f>
        <v>762859406.07459998</v>
      </c>
      <c r="T157" s="61">
        <f t="shared" ref="T157" si="43">SUM(T136:T156)</f>
        <v>0</v>
      </c>
      <c r="U157" s="61">
        <f t="shared" si="42"/>
        <v>1398475502.4454</v>
      </c>
      <c r="V157" s="61">
        <f t="shared" ref="V157:W157" si="44">SUM(V144:V156)</f>
        <v>92264325.930000007</v>
      </c>
      <c r="W157" s="61">
        <f t="shared" si="44"/>
        <v>64840047.2557</v>
      </c>
      <c r="X157" s="61">
        <f t="shared" ref="X157:AA157" si="45">SUM(X144:X156)</f>
        <v>64840047.2557</v>
      </c>
      <c r="Y157" s="61">
        <f t="shared" si="39"/>
        <v>0</v>
      </c>
      <c r="Z157" s="61">
        <f t="shared" si="45"/>
        <v>2102220693.076</v>
      </c>
      <c r="AA157" s="61">
        <f t="shared" si="45"/>
        <v>4355819927.526</v>
      </c>
    </row>
    <row r="158" spans="1:27" ht="24.9" customHeight="1">
      <c r="A158" s="178"/>
      <c r="B158" s="180"/>
      <c r="C158" s="56">
        <v>4</v>
      </c>
      <c r="D158" s="60" t="s">
        <v>433</v>
      </c>
      <c r="E158" s="60">
        <v>42467210.239399999</v>
      </c>
      <c r="F158" s="60"/>
      <c r="G158" s="60">
        <v>77850981.064400002</v>
      </c>
      <c r="H158" s="60">
        <v>5679045.75</v>
      </c>
      <c r="I158" s="60">
        <v>3609545.7390999999</v>
      </c>
      <c r="J158" s="60">
        <v>0</v>
      </c>
      <c r="K158" s="60">
        <f t="shared" si="41"/>
        <v>3609545.7390999999</v>
      </c>
      <c r="L158" s="60">
        <v>145014494.37650001</v>
      </c>
      <c r="M158" s="65">
        <f t="shared" si="35"/>
        <v>274621277.16939998</v>
      </c>
      <c r="N158" s="64"/>
      <c r="O158" s="179">
        <v>26</v>
      </c>
      <c r="P158" s="66">
        <v>1</v>
      </c>
      <c r="Q158" s="179" t="s">
        <v>112</v>
      </c>
      <c r="R158" s="60" t="s">
        <v>434</v>
      </c>
      <c r="S158" s="60">
        <v>52497981.116700001</v>
      </c>
      <c r="T158" s="60"/>
      <c r="U158" s="60">
        <v>96239411.790700004</v>
      </c>
      <c r="V158" s="60">
        <v>6578351.1399999997</v>
      </c>
      <c r="W158" s="60">
        <v>4462121.7872000001</v>
      </c>
      <c r="X158" s="60">
        <f t="shared" ref="X158:X182" si="46">W158/2</f>
        <v>2231060.8936000001</v>
      </c>
      <c r="Y158" s="60">
        <f t="shared" si="39"/>
        <v>2231060.8936000001</v>
      </c>
      <c r="Z158" s="60">
        <v>155944462.79269999</v>
      </c>
      <c r="AA158" s="65">
        <f t="shared" si="36"/>
        <v>313491267.73369998</v>
      </c>
    </row>
    <row r="159" spans="1:27" ht="24.9" customHeight="1">
      <c r="A159" s="178"/>
      <c r="B159" s="180"/>
      <c r="C159" s="56">
        <v>5</v>
      </c>
      <c r="D159" s="60" t="s">
        <v>435</v>
      </c>
      <c r="E159" s="60">
        <v>58778069.152900003</v>
      </c>
      <c r="F159" s="60"/>
      <c r="G159" s="60">
        <v>107752082.6732</v>
      </c>
      <c r="H159" s="60">
        <v>6991803.1100000003</v>
      </c>
      <c r="I159" s="60">
        <v>4995904.5548</v>
      </c>
      <c r="J159" s="60">
        <v>0</v>
      </c>
      <c r="K159" s="60">
        <f t="shared" si="41"/>
        <v>4995904.5548</v>
      </c>
      <c r="L159" s="60">
        <v>178988551.46000001</v>
      </c>
      <c r="M159" s="65">
        <f t="shared" si="35"/>
        <v>357506410.95090002</v>
      </c>
      <c r="N159" s="64"/>
      <c r="O159" s="180"/>
      <c r="P159" s="66">
        <v>2</v>
      </c>
      <c r="Q159" s="180"/>
      <c r="R159" s="60" t="s">
        <v>436</v>
      </c>
      <c r="S159" s="60">
        <v>45073096.282499999</v>
      </c>
      <c r="T159" s="60"/>
      <c r="U159" s="60">
        <v>82628096.958000004</v>
      </c>
      <c r="V159" s="60">
        <v>5557636.1299999999</v>
      </c>
      <c r="W159" s="60">
        <v>3831035.7971999999</v>
      </c>
      <c r="X159" s="60">
        <f t="shared" si="46"/>
        <v>1915517.8986</v>
      </c>
      <c r="Y159" s="60">
        <f t="shared" si="39"/>
        <v>1915517.8986</v>
      </c>
      <c r="Z159" s="60">
        <v>129528438.47130001</v>
      </c>
      <c r="AA159" s="65">
        <f t="shared" si="36"/>
        <v>264702785.74039999</v>
      </c>
    </row>
    <row r="160" spans="1:27" ht="24.9" customHeight="1">
      <c r="A160" s="178"/>
      <c r="B160" s="180"/>
      <c r="C160" s="56">
        <v>6</v>
      </c>
      <c r="D160" s="60" t="s">
        <v>437</v>
      </c>
      <c r="E160" s="60">
        <v>42343452.132799998</v>
      </c>
      <c r="F160" s="60"/>
      <c r="G160" s="60">
        <v>77624107.437399998</v>
      </c>
      <c r="H160" s="60">
        <v>5504996.6299999999</v>
      </c>
      <c r="I160" s="60">
        <v>3599026.7870999998</v>
      </c>
      <c r="J160" s="60">
        <v>0</v>
      </c>
      <c r="K160" s="60">
        <f t="shared" si="41"/>
        <v>3599026.7870999998</v>
      </c>
      <c r="L160" s="60">
        <v>140510116.7956</v>
      </c>
      <c r="M160" s="65">
        <f t="shared" si="35"/>
        <v>269581699.78289998</v>
      </c>
      <c r="N160" s="64"/>
      <c r="O160" s="180"/>
      <c r="P160" s="66">
        <v>3</v>
      </c>
      <c r="Q160" s="180"/>
      <c r="R160" s="60" t="s">
        <v>438</v>
      </c>
      <c r="S160" s="60">
        <v>51618052.622100003</v>
      </c>
      <c r="T160" s="60"/>
      <c r="U160" s="60">
        <v>94626324.983500004</v>
      </c>
      <c r="V160" s="60">
        <v>7325682.0800000001</v>
      </c>
      <c r="W160" s="60">
        <v>4387331.3282000003</v>
      </c>
      <c r="X160" s="60">
        <f t="shared" si="46"/>
        <v>2193665.6641000002</v>
      </c>
      <c r="Y160" s="60">
        <f t="shared" si="39"/>
        <v>2193665.6641000002</v>
      </c>
      <c r="Z160" s="60">
        <v>175285328.6674</v>
      </c>
      <c r="AA160" s="65">
        <f t="shared" si="36"/>
        <v>331049054.01709998</v>
      </c>
    </row>
    <row r="161" spans="1:27" ht="24.9" customHeight="1">
      <c r="A161" s="178"/>
      <c r="B161" s="180"/>
      <c r="C161" s="56">
        <v>7</v>
      </c>
      <c r="D161" s="60" t="s">
        <v>439</v>
      </c>
      <c r="E161" s="60">
        <v>70981363.562000006</v>
      </c>
      <c r="F161" s="60"/>
      <c r="G161" s="60">
        <v>130123188.20649999</v>
      </c>
      <c r="H161" s="60">
        <v>7742203.1900000004</v>
      </c>
      <c r="I161" s="60">
        <v>6033136.5531000001</v>
      </c>
      <c r="J161" s="60">
        <v>0</v>
      </c>
      <c r="K161" s="60">
        <f t="shared" si="41"/>
        <v>6033136.5531000001</v>
      </c>
      <c r="L161" s="60">
        <v>198408846.66049999</v>
      </c>
      <c r="M161" s="65">
        <f t="shared" si="35"/>
        <v>413288738.17210001</v>
      </c>
      <c r="N161" s="64"/>
      <c r="O161" s="180"/>
      <c r="P161" s="66">
        <v>4</v>
      </c>
      <c r="Q161" s="180"/>
      <c r="R161" s="60" t="s">
        <v>440</v>
      </c>
      <c r="S161" s="60">
        <v>84026607.133499995</v>
      </c>
      <c r="T161" s="60"/>
      <c r="U161" s="60">
        <v>154037756.75310001</v>
      </c>
      <c r="V161" s="60">
        <v>7106434</v>
      </c>
      <c r="W161" s="60">
        <v>7141930.9166000001</v>
      </c>
      <c r="X161" s="60">
        <f t="shared" si="46"/>
        <v>3570965.4583000001</v>
      </c>
      <c r="Y161" s="60">
        <f t="shared" si="39"/>
        <v>3570965.4583000001</v>
      </c>
      <c r="Z161" s="60">
        <v>169611205.553</v>
      </c>
      <c r="AA161" s="65">
        <f t="shared" si="36"/>
        <v>418352968.89789999</v>
      </c>
    </row>
    <row r="162" spans="1:27" ht="24.9" customHeight="1">
      <c r="A162" s="178"/>
      <c r="B162" s="180"/>
      <c r="C162" s="56">
        <v>8</v>
      </c>
      <c r="D162" s="60" t="s">
        <v>441</v>
      </c>
      <c r="E162" s="60">
        <v>46973019.935400002</v>
      </c>
      <c r="F162" s="60"/>
      <c r="G162" s="60">
        <v>86111041.081100002</v>
      </c>
      <c r="H162" s="60">
        <v>6043165.7599999998</v>
      </c>
      <c r="I162" s="60">
        <v>3992521.8305000002</v>
      </c>
      <c r="J162" s="60">
        <v>0</v>
      </c>
      <c r="K162" s="60">
        <f t="shared" si="41"/>
        <v>3992521.8305000002</v>
      </c>
      <c r="L162" s="60">
        <v>154437891.61340001</v>
      </c>
      <c r="M162" s="65">
        <f t="shared" si="35"/>
        <v>297557640.22039998</v>
      </c>
      <c r="N162" s="64"/>
      <c r="O162" s="180"/>
      <c r="P162" s="66">
        <v>5</v>
      </c>
      <c r="Q162" s="180"/>
      <c r="R162" s="60" t="s">
        <v>442</v>
      </c>
      <c r="S162" s="60">
        <v>50437450.078000002</v>
      </c>
      <c r="T162" s="60"/>
      <c r="U162" s="60">
        <v>92462041.862800002</v>
      </c>
      <c r="V162" s="60">
        <v>6773749.0999999996</v>
      </c>
      <c r="W162" s="60">
        <v>4286984.7582</v>
      </c>
      <c r="X162" s="60">
        <f t="shared" si="46"/>
        <v>2143492.3791</v>
      </c>
      <c r="Y162" s="60">
        <f t="shared" si="39"/>
        <v>2143492.3791</v>
      </c>
      <c r="Z162" s="60">
        <v>161001346.56479999</v>
      </c>
      <c r="AA162" s="65">
        <f t="shared" si="36"/>
        <v>312818079.98470002</v>
      </c>
    </row>
    <row r="163" spans="1:27" ht="24.9" customHeight="1">
      <c r="A163" s="178"/>
      <c r="B163" s="180"/>
      <c r="C163" s="56">
        <v>9</v>
      </c>
      <c r="D163" s="60" t="s">
        <v>443</v>
      </c>
      <c r="E163" s="60">
        <v>55787583.978100002</v>
      </c>
      <c r="F163" s="60"/>
      <c r="G163" s="60">
        <v>102269918.8248</v>
      </c>
      <c r="H163" s="60">
        <v>6676857.0800000001</v>
      </c>
      <c r="I163" s="60">
        <v>4741725.0839999998</v>
      </c>
      <c r="J163" s="60">
        <v>0</v>
      </c>
      <c r="K163" s="60">
        <f t="shared" si="41"/>
        <v>4741725.0839999998</v>
      </c>
      <c r="L163" s="60">
        <v>170837772.9804</v>
      </c>
      <c r="M163" s="65">
        <f t="shared" si="35"/>
        <v>340313857.94730002</v>
      </c>
      <c r="N163" s="64"/>
      <c r="O163" s="180"/>
      <c r="P163" s="66">
        <v>6</v>
      </c>
      <c r="Q163" s="180"/>
      <c r="R163" s="60" t="s">
        <v>444</v>
      </c>
      <c r="S163" s="60">
        <v>53121324.724100001</v>
      </c>
      <c r="T163" s="60"/>
      <c r="U163" s="60">
        <v>97382126.631200001</v>
      </c>
      <c r="V163" s="60">
        <v>6949001.5499999998</v>
      </c>
      <c r="W163" s="60">
        <v>4515103.5405999999</v>
      </c>
      <c r="X163" s="60">
        <f t="shared" si="46"/>
        <v>2257551.7703</v>
      </c>
      <c r="Y163" s="60">
        <f t="shared" si="39"/>
        <v>2257551.7703</v>
      </c>
      <c r="Z163" s="60">
        <v>165536866.03999999</v>
      </c>
      <c r="AA163" s="65">
        <f t="shared" si="36"/>
        <v>325246870.71560001</v>
      </c>
    </row>
    <row r="164" spans="1:27" ht="24.9" customHeight="1">
      <c r="A164" s="178"/>
      <c r="B164" s="180"/>
      <c r="C164" s="56">
        <v>10</v>
      </c>
      <c r="D164" s="60" t="s">
        <v>445</v>
      </c>
      <c r="E164" s="60">
        <v>47551219.698600002</v>
      </c>
      <c r="F164" s="60"/>
      <c r="G164" s="60">
        <v>87170998.129500002</v>
      </c>
      <c r="H164" s="60">
        <v>5904432.1299999999</v>
      </c>
      <c r="I164" s="60">
        <v>4041666.5348999999</v>
      </c>
      <c r="J164" s="60">
        <v>0</v>
      </c>
      <c r="K164" s="60">
        <f t="shared" si="41"/>
        <v>4041666.5348999999</v>
      </c>
      <c r="L164" s="60">
        <v>150847476.1424</v>
      </c>
      <c r="M164" s="65">
        <f t="shared" si="35"/>
        <v>295515792.6354</v>
      </c>
      <c r="N164" s="64"/>
      <c r="O164" s="180"/>
      <c r="P164" s="66">
        <v>7</v>
      </c>
      <c r="Q164" s="180"/>
      <c r="R164" s="60" t="s">
        <v>446</v>
      </c>
      <c r="S164" s="60">
        <v>50315864.320900001</v>
      </c>
      <c r="T164" s="60"/>
      <c r="U164" s="60">
        <v>92239150.591600001</v>
      </c>
      <c r="V164" s="60">
        <v>6504786.2199999997</v>
      </c>
      <c r="W164" s="60">
        <v>4276650.4473000001</v>
      </c>
      <c r="X164" s="60">
        <f t="shared" si="46"/>
        <v>2138325.2236500001</v>
      </c>
      <c r="Y164" s="60">
        <f t="shared" si="39"/>
        <v>2138325.2236500001</v>
      </c>
      <c r="Z164" s="60">
        <v>154040608.33629999</v>
      </c>
      <c r="AA164" s="65">
        <f t="shared" si="36"/>
        <v>305238734.69244999</v>
      </c>
    </row>
    <row r="165" spans="1:27" ht="24.9" customHeight="1">
      <c r="A165" s="178"/>
      <c r="B165" s="180"/>
      <c r="C165" s="56">
        <v>11</v>
      </c>
      <c r="D165" s="60" t="s">
        <v>447</v>
      </c>
      <c r="E165" s="60">
        <v>68511681.770799994</v>
      </c>
      <c r="F165" s="60"/>
      <c r="G165" s="60">
        <v>125595762.23980001</v>
      </c>
      <c r="H165" s="60">
        <v>8347095.8799999999</v>
      </c>
      <c r="I165" s="60">
        <v>5823223.3202999998</v>
      </c>
      <c r="J165" s="60">
        <v>0</v>
      </c>
      <c r="K165" s="60">
        <f t="shared" si="41"/>
        <v>5823223.3202999998</v>
      </c>
      <c r="L165" s="60">
        <v>214063422.01899999</v>
      </c>
      <c r="M165" s="65">
        <f t="shared" si="35"/>
        <v>422341185.2299</v>
      </c>
      <c r="N165" s="64"/>
      <c r="O165" s="180"/>
      <c r="P165" s="66">
        <v>8</v>
      </c>
      <c r="Q165" s="180"/>
      <c r="R165" s="60" t="s">
        <v>448</v>
      </c>
      <c r="S165" s="60">
        <v>44960412.662799999</v>
      </c>
      <c r="T165" s="60"/>
      <c r="U165" s="60">
        <v>82421525.104300007</v>
      </c>
      <c r="V165" s="60">
        <v>6011396.9100000001</v>
      </c>
      <c r="W165" s="60">
        <v>3821458.1329999999</v>
      </c>
      <c r="X165" s="60">
        <f t="shared" si="46"/>
        <v>1910729.0665</v>
      </c>
      <c r="Y165" s="60">
        <f t="shared" si="39"/>
        <v>1910729.0665</v>
      </c>
      <c r="Z165" s="60">
        <v>141271731.87540001</v>
      </c>
      <c r="AA165" s="65">
        <f t="shared" si="36"/>
        <v>276575795.61900002</v>
      </c>
    </row>
    <row r="166" spans="1:27" ht="24.9" customHeight="1">
      <c r="A166" s="178"/>
      <c r="B166" s="180"/>
      <c r="C166" s="56">
        <v>12</v>
      </c>
      <c r="D166" s="60" t="s">
        <v>449</v>
      </c>
      <c r="E166" s="60">
        <v>48521067.143600002</v>
      </c>
      <c r="F166" s="60"/>
      <c r="G166" s="60">
        <v>88948924.549500003</v>
      </c>
      <c r="H166" s="60">
        <v>6237928.2599999998</v>
      </c>
      <c r="I166" s="60">
        <v>4124099.7508</v>
      </c>
      <c r="J166" s="60">
        <v>0</v>
      </c>
      <c r="K166" s="60">
        <f t="shared" si="41"/>
        <v>4124099.7508</v>
      </c>
      <c r="L166" s="60">
        <v>159478329.6661</v>
      </c>
      <c r="M166" s="65">
        <f t="shared" si="35"/>
        <v>307310349.37</v>
      </c>
      <c r="N166" s="64"/>
      <c r="O166" s="180"/>
      <c r="P166" s="66">
        <v>9</v>
      </c>
      <c r="Q166" s="180"/>
      <c r="R166" s="60" t="s">
        <v>450</v>
      </c>
      <c r="S166" s="60">
        <v>48514873.491300002</v>
      </c>
      <c r="T166" s="60"/>
      <c r="U166" s="60">
        <v>88937570.332699999</v>
      </c>
      <c r="V166" s="60">
        <v>6433262.8899999997</v>
      </c>
      <c r="W166" s="60">
        <v>4123573.3147</v>
      </c>
      <c r="X166" s="60">
        <f t="shared" si="46"/>
        <v>2061786.65735</v>
      </c>
      <c r="Y166" s="60">
        <f t="shared" si="39"/>
        <v>2061786.65735</v>
      </c>
      <c r="Z166" s="60">
        <v>152189590.12740001</v>
      </c>
      <c r="AA166" s="65">
        <f t="shared" si="36"/>
        <v>298137083.49874997</v>
      </c>
    </row>
    <row r="167" spans="1:27" ht="24.9" customHeight="1">
      <c r="A167" s="178"/>
      <c r="B167" s="180"/>
      <c r="C167" s="56">
        <v>13</v>
      </c>
      <c r="D167" s="60" t="s">
        <v>451</v>
      </c>
      <c r="E167" s="60">
        <v>55982010.018299997</v>
      </c>
      <c r="F167" s="60"/>
      <c r="G167" s="60">
        <v>102626341.05949999</v>
      </c>
      <c r="H167" s="60">
        <v>7466804.5599999996</v>
      </c>
      <c r="I167" s="60">
        <v>4758250.5323000001</v>
      </c>
      <c r="J167" s="60">
        <v>0</v>
      </c>
      <c r="K167" s="60">
        <f t="shared" si="41"/>
        <v>4758250.5323000001</v>
      </c>
      <c r="L167" s="60">
        <v>191281551.78400001</v>
      </c>
      <c r="M167" s="65">
        <f t="shared" si="35"/>
        <v>362114957.95410001</v>
      </c>
      <c r="N167" s="64"/>
      <c r="O167" s="180"/>
      <c r="P167" s="66">
        <v>10</v>
      </c>
      <c r="Q167" s="180"/>
      <c r="R167" s="60" t="s">
        <v>452</v>
      </c>
      <c r="S167" s="60">
        <v>53428503.893399999</v>
      </c>
      <c r="T167" s="60"/>
      <c r="U167" s="60">
        <v>97945248.144299999</v>
      </c>
      <c r="V167" s="60">
        <v>6835740.5</v>
      </c>
      <c r="W167" s="60">
        <v>4541212.5610999996</v>
      </c>
      <c r="X167" s="60">
        <f t="shared" si="46"/>
        <v>2270606.2805499998</v>
      </c>
      <c r="Y167" s="60">
        <f t="shared" si="39"/>
        <v>2270606.2805499998</v>
      </c>
      <c r="Z167" s="60">
        <v>162605678.9822</v>
      </c>
      <c r="AA167" s="65">
        <f t="shared" si="36"/>
        <v>323085777.80045003</v>
      </c>
    </row>
    <row r="168" spans="1:27" ht="24.9" customHeight="1">
      <c r="A168" s="178"/>
      <c r="B168" s="180"/>
      <c r="C168" s="56">
        <v>14</v>
      </c>
      <c r="D168" s="60" t="s">
        <v>453</v>
      </c>
      <c r="E168" s="60">
        <v>49485180.022799999</v>
      </c>
      <c r="F168" s="60"/>
      <c r="G168" s="60">
        <v>90716338.351500005</v>
      </c>
      <c r="H168" s="60">
        <v>5828271.2800000003</v>
      </c>
      <c r="I168" s="60">
        <v>4206045.5511999996</v>
      </c>
      <c r="J168" s="60">
        <v>0</v>
      </c>
      <c r="K168" s="60">
        <f t="shared" si="41"/>
        <v>4206045.5511999996</v>
      </c>
      <c r="L168" s="60">
        <v>148876439.1726</v>
      </c>
      <c r="M168" s="65">
        <f t="shared" si="35"/>
        <v>299112274.37809998</v>
      </c>
      <c r="N168" s="64"/>
      <c r="O168" s="180"/>
      <c r="P168" s="66">
        <v>11</v>
      </c>
      <c r="Q168" s="180"/>
      <c r="R168" s="60" t="s">
        <v>454</v>
      </c>
      <c r="S168" s="60">
        <v>52188679.756700002</v>
      </c>
      <c r="T168" s="60"/>
      <c r="U168" s="60">
        <v>95672399.872899994</v>
      </c>
      <c r="V168" s="60">
        <v>6270354.6399999997</v>
      </c>
      <c r="W168" s="60">
        <v>4435832.3888999997</v>
      </c>
      <c r="X168" s="60">
        <f t="shared" si="46"/>
        <v>2217916.1944499998</v>
      </c>
      <c r="Y168" s="60">
        <f t="shared" si="39"/>
        <v>2217916.1944499998</v>
      </c>
      <c r="Z168" s="60">
        <v>147973537.50009999</v>
      </c>
      <c r="AA168" s="65">
        <f t="shared" si="36"/>
        <v>304322887.96415001</v>
      </c>
    </row>
    <row r="169" spans="1:27" ht="24.9" customHeight="1">
      <c r="A169" s="178"/>
      <c r="B169" s="180"/>
      <c r="C169" s="56">
        <v>15</v>
      </c>
      <c r="D169" s="60" t="s">
        <v>455</v>
      </c>
      <c r="E169" s="60">
        <v>45540199.213699996</v>
      </c>
      <c r="F169" s="60"/>
      <c r="G169" s="60">
        <v>83484391.055099994</v>
      </c>
      <c r="H169" s="60">
        <v>5433229.9299999997</v>
      </c>
      <c r="I169" s="60">
        <v>3870737.7080999999</v>
      </c>
      <c r="J169" s="60">
        <v>0</v>
      </c>
      <c r="K169" s="60">
        <f t="shared" si="41"/>
        <v>3870737.7080999999</v>
      </c>
      <c r="L169" s="60">
        <v>138652800.2261</v>
      </c>
      <c r="M169" s="65">
        <f t="shared" si="35"/>
        <v>276981358.13300002</v>
      </c>
      <c r="N169" s="64"/>
      <c r="O169" s="180"/>
      <c r="P169" s="66">
        <v>12</v>
      </c>
      <c r="Q169" s="180"/>
      <c r="R169" s="60" t="s">
        <v>456</v>
      </c>
      <c r="S169" s="60">
        <v>60727834.687899999</v>
      </c>
      <c r="T169" s="60"/>
      <c r="U169" s="60">
        <v>111326397.0416</v>
      </c>
      <c r="V169" s="60">
        <v>7619563.2000000002</v>
      </c>
      <c r="W169" s="60">
        <v>5161626.9517999999</v>
      </c>
      <c r="X169" s="60">
        <f t="shared" si="46"/>
        <v>2580813.4759</v>
      </c>
      <c r="Y169" s="60">
        <f t="shared" si="39"/>
        <v>2580813.4759</v>
      </c>
      <c r="Z169" s="60">
        <v>182890949.04319999</v>
      </c>
      <c r="AA169" s="65">
        <f t="shared" si="36"/>
        <v>365145557.44859999</v>
      </c>
    </row>
    <row r="170" spans="1:27" ht="24.9" customHeight="1">
      <c r="A170" s="178"/>
      <c r="B170" s="180"/>
      <c r="C170" s="56">
        <v>16</v>
      </c>
      <c r="D170" s="60" t="s">
        <v>457</v>
      </c>
      <c r="E170" s="60">
        <v>66729138.464299999</v>
      </c>
      <c r="F170" s="60"/>
      <c r="G170" s="60">
        <v>122328000.0201</v>
      </c>
      <c r="H170" s="60">
        <v>6728045.6100000003</v>
      </c>
      <c r="I170" s="60">
        <v>5671714.1545000002</v>
      </c>
      <c r="J170" s="60">
        <v>0</v>
      </c>
      <c r="K170" s="60">
        <f t="shared" si="41"/>
        <v>5671714.1545000002</v>
      </c>
      <c r="L170" s="60">
        <v>172162528.16729999</v>
      </c>
      <c r="M170" s="65">
        <f t="shared" si="35"/>
        <v>373619426.41619998</v>
      </c>
      <c r="N170" s="64"/>
      <c r="O170" s="180"/>
      <c r="P170" s="66">
        <v>13</v>
      </c>
      <c r="Q170" s="180"/>
      <c r="R170" s="60" t="s">
        <v>458</v>
      </c>
      <c r="S170" s="60">
        <v>62207836.609899998</v>
      </c>
      <c r="T170" s="60"/>
      <c r="U170" s="60">
        <v>114039539.74519999</v>
      </c>
      <c r="V170" s="60">
        <v>7237420.4000000004</v>
      </c>
      <c r="W170" s="60">
        <v>5287421.2906999998</v>
      </c>
      <c r="X170" s="60">
        <f t="shared" si="46"/>
        <v>2643710.6453499999</v>
      </c>
      <c r="Y170" s="60">
        <f t="shared" si="39"/>
        <v>2643710.6453499999</v>
      </c>
      <c r="Z170" s="60">
        <v>173001123.21039999</v>
      </c>
      <c r="AA170" s="65">
        <f t="shared" si="36"/>
        <v>359129630.61084998</v>
      </c>
    </row>
    <row r="171" spans="1:27" ht="24.9" customHeight="1">
      <c r="A171" s="178"/>
      <c r="B171" s="180"/>
      <c r="C171" s="56">
        <v>17</v>
      </c>
      <c r="D171" s="60" t="s">
        <v>459</v>
      </c>
      <c r="E171" s="60">
        <v>68771160.491799995</v>
      </c>
      <c r="F171" s="60"/>
      <c r="G171" s="60">
        <v>126071439.18880001</v>
      </c>
      <c r="H171" s="60">
        <v>7367564.25</v>
      </c>
      <c r="I171" s="60">
        <v>5845277.9905000003</v>
      </c>
      <c r="J171" s="60">
        <v>0</v>
      </c>
      <c r="K171" s="60">
        <f t="shared" si="41"/>
        <v>5845277.9905000003</v>
      </c>
      <c r="L171" s="60">
        <v>188713220.28060001</v>
      </c>
      <c r="M171" s="65">
        <f t="shared" si="35"/>
        <v>396768662.20169997</v>
      </c>
      <c r="N171" s="64"/>
      <c r="O171" s="180"/>
      <c r="P171" s="66">
        <v>14</v>
      </c>
      <c r="Q171" s="180"/>
      <c r="R171" s="60" t="s">
        <v>460</v>
      </c>
      <c r="S171" s="60">
        <v>68880585.030499995</v>
      </c>
      <c r="T171" s="60"/>
      <c r="U171" s="60">
        <v>126272036.4883</v>
      </c>
      <c r="V171" s="60">
        <v>7477773.9500000002</v>
      </c>
      <c r="W171" s="60">
        <v>5854578.6454999996</v>
      </c>
      <c r="X171" s="60">
        <f t="shared" si="46"/>
        <v>2927289.3227499998</v>
      </c>
      <c r="Y171" s="60">
        <f t="shared" si="39"/>
        <v>2927289.3227499998</v>
      </c>
      <c r="Z171" s="60">
        <v>179221454.15540001</v>
      </c>
      <c r="AA171" s="65">
        <f t="shared" si="36"/>
        <v>384779138.94695002</v>
      </c>
    </row>
    <row r="172" spans="1:27" ht="24.9" customHeight="1">
      <c r="A172" s="178"/>
      <c r="B172" s="180"/>
      <c r="C172" s="56">
        <v>18</v>
      </c>
      <c r="D172" s="60" t="s">
        <v>461</v>
      </c>
      <c r="E172" s="60">
        <v>38291815.829599999</v>
      </c>
      <c r="F172" s="60"/>
      <c r="G172" s="60">
        <v>70196639.060299993</v>
      </c>
      <c r="H172" s="60">
        <v>5375132.4299999997</v>
      </c>
      <c r="I172" s="60">
        <v>3254653.6466999999</v>
      </c>
      <c r="J172" s="60">
        <v>0</v>
      </c>
      <c r="K172" s="60">
        <f t="shared" si="41"/>
        <v>3254653.6466999999</v>
      </c>
      <c r="L172" s="60">
        <v>137149241.579</v>
      </c>
      <c r="M172" s="65">
        <f t="shared" si="35"/>
        <v>254267482.5456</v>
      </c>
      <c r="N172" s="64"/>
      <c r="O172" s="180"/>
      <c r="P172" s="66">
        <v>15</v>
      </c>
      <c r="Q172" s="180"/>
      <c r="R172" s="60" t="s">
        <v>462</v>
      </c>
      <c r="S172" s="60">
        <v>81274807.670499995</v>
      </c>
      <c r="T172" s="60"/>
      <c r="U172" s="60">
        <v>148993152.0645</v>
      </c>
      <c r="V172" s="60">
        <v>7688585.25</v>
      </c>
      <c r="W172" s="60">
        <v>6908038.7920000004</v>
      </c>
      <c r="X172" s="60">
        <f t="shared" si="46"/>
        <v>3454019.3960000002</v>
      </c>
      <c r="Y172" s="60">
        <f t="shared" si="39"/>
        <v>3454019.3960000002</v>
      </c>
      <c r="Z172" s="60">
        <v>184677234.1011</v>
      </c>
      <c r="AA172" s="65">
        <f t="shared" si="36"/>
        <v>426087798.48210001</v>
      </c>
    </row>
    <row r="173" spans="1:27" ht="24.9" customHeight="1">
      <c r="A173" s="178"/>
      <c r="B173" s="180"/>
      <c r="C173" s="56">
        <v>19</v>
      </c>
      <c r="D173" s="60" t="s">
        <v>463</v>
      </c>
      <c r="E173" s="60">
        <v>51586524.042400002</v>
      </c>
      <c r="F173" s="60"/>
      <c r="G173" s="60">
        <v>94568526.7236</v>
      </c>
      <c r="H173" s="60">
        <v>6010838.2999999998</v>
      </c>
      <c r="I173" s="60">
        <v>4384651.523</v>
      </c>
      <c r="J173" s="60">
        <v>0</v>
      </c>
      <c r="K173" s="60">
        <f t="shared" si="41"/>
        <v>4384651.523</v>
      </c>
      <c r="L173" s="60">
        <v>153601259.3757</v>
      </c>
      <c r="M173" s="65">
        <f t="shared" si="35"/>
        <v>310151799.96469998</v>
      </c>
      <c r="N173" s="64"/>
      <c r="O173" s="180"/>
      <c r="P173" s="66">
        <v>16</v>
      </c>
      <c r="Q173" s="180"/>
      <c r="R173" s="60" t="s">
        <v>464</v>
      </c>
      <c r="S173" s="60">
        <v>51473953.205499999</v>
      </c>
      <c r="T173" s="60"/>
      <c r="U173" s="60">
        <v>94362161.623500004</v>
      </c>
      <c r="V173" s="60">
        <v>7504801.3799999999</v>
      </c>
      <c r="W173" s="60">
        <v>4375083.4448999995</v>
      </c>
      <c r="X173" s="60">
        <f t="shared" si="46"/>
        <v>2187541.7224499998</v>
      </c>
      <c r="Y173" s="60">
        <f t="shared" si="39"/>
        <v>2187541.7224499998</v>
      </c>
      <c r="Z173" s="60">
        <v>179920922.0948</v>
      </c>
      <c r="AA173" s="65">
        <f t="shared" si="36"/>
        <v>335449380.02625</v>
      </c>
    </row>
    <row r="174" spans="1:27" ht="24.9" customHeight="1">
      <c r="A174" s="178"/>
      <c r="B174" s="180"/>
      <c r="C174" s="56">
        <v>20</v>
      </c>
      <c r="D174" s="60" t="s">
        <v>465</v>
      </c>
      <c r="E174" s="60">
        <v>61047060.979699999</v>
      </c>
      <c r="F174" s="60"/>
      <c r="G174" s="60">
        <v>111911603.3656</v>
      </c>
      <c r="H174" s="60">
        <v>6507215.6299999999</v>
      </c>
      <c r="I174" s="60">
        <v>5188759.9304</v>
      </c>
      <c r="J174" s="60">
        <v>0</v>
      </c>
      <c r="K174" s="60">
        <f t="shared" si="41"/>
        <v>5188759.9304</v>
      </c>
      <c r="L174" s="60">
        <v>166447465.70879999</v>
      </c>
      <c r="M174" s="65">
        <f t="shared" si="35"/>
        <v>351102105.61449999</v>
      </c>
      <c r="N174" s="64"/>
      <c r="O174" s="180"/>
      <c r="P174" s="66">
        <v>17</v>
      </c>
      <c r="Q174" s="180"/>
      <c r="R174" s="60" t="s">
        <v>466</v>
      </c>
      <c r="S174" s="60">
        <v>69865642.340000004</v>
      </c>
      <c r="T174" s="60"/>
      <c r="U174" s="60">
        <v>128077845.6649</v>
      </c>
      <c r="V174" s="60">
        <v>8093050.3700000001</v>
      </c>
      <c r="W174" s="60">
        <v>5938304.6401000004</v>
      </c>
      <c r="X174" s="60">
        <f t="shared" si="46"/>
        <v>2969152.3200500002</v>
      </c>
      <c r="Y174" s="60">
        <f t="shared" si="39"/>
        <v>2969152.3200500002</v>
      </c>
      <c r="Z174" s="60">
        <v>195144759.5677</v>
      </c>
      <c r="AA174" s="65">
        <f t="shared" si="36"/>
        <v>404150450.26265001</v>
      </c>
    </row>
    <row r="175" spans="1:27" ht="24.9" customHeight="1">
      <c r="A175" s="178"/>
      <c r="B175" s="180"/>
      <c r="C175" s="56">
        <v>21</v>
      </c>
      <c r="D175" s="60" t="s">
        <v>467</v>
      </c>
      <c r="E175" s="60">
        <v>88899108.382599995</v>
      </c>
      <c r="F175" s="60"/>
      <c r="G175" s="60">
        <v>162970036.51300001</v>
      </c>
      <c r="H175" s="60">
        <v>11662046.83</v>
      </c>
      <c r="I175" s="60">
        <v>7556074.3469000002</v>
      </c>
      <c r="J175" s="60">
        <v>0</v>
      </c>
      <c r="K175" s="60">
        <f t="shared" si="41"/>
        <v>7556074.3469000002</v>
      </c>
      <c r="L175" s="60">
        <v>299854092.04729998</v>
      </c>
      <c r="M175" s="65">
        <f t="shared" si="35"/>
        <v>570941358.11979997</v>
      </c>
      <c r="N175" s="64"/>
      <c r="O175" s="180"/>
      <c r="P175" s="66">
        <v>18</v>
      </c>
      <c r="Q175" s="180"/>
      <c r="R175" s="60" t="s">
        <v>468</v>
      </c>
      <c r="S175" s="60">
        <v>47192740.284299999</v>
      </c>
      <c r="T175" s="60"/>
      <c r="U175" s="60">
        <v>86513832.896699995</v>
      </c>
      <c r="V175" s="60">
        <v>6182796.0199999996</v>
      </c>
      <c r="W175" s="60">
        <v>4011197.1954000001</v>
      </c>
      <c r="X175" s="60">
        <f t="shared" si="46"/>
        <v>2005598.5977</v>
      </c>
      <c r="Y175" s="60">
        <f t="shared" si="39"/>
        <v>2005598.5977</v>
      </c>
      <c r="Z175" s="60">
        <v>145707527.30720001</v>
      </c>
      <c r="AA175" s="65">
        <f t="shared" si="36"/>
        <v>287602495.10589999</v>
      </c>
    </row>
    <row r="176" spans="1:27" ht="24.9" customHeight="1">
      <c r="A176" s="178"/>
      <c r="B176" s="180"/>
      <c r="C176" s="56">
        <v>22</v>
      </c>
      <c r="D176" s="60" t="s">
        <v>469</v>
      </c>
      <c r="E176" s="60">
        <v>55513856.890799999</v>
      </c>
      <c r="F176" s="60"/>
      <c r="G176" s="60">
        <v>101768121.7401</v>
      </c>
      <c r="H176" s="60">
        <v>6360369.71</v>
      </c>
      <c r="I176" s="60">
        <v>4718459.3589000003</v>
      </c>
      <c r="J176" s="60">
        <v>0</v>
      </c>
      <c r="K176" s="60">
        <f t="shared" si="41"/>
        <v>4718459.3589000003</v>
      </c>
      <c r="L176" s="60">
        <v>162647104.88339999</v>
      </c>
      <c r="M176" s="65">
        <f t="shared" si="35"/>
        <v>331007912.58319998</v>
      </c>
      <c r="N176" s="64"/>
      <c r="O176" s="180"/>
      <c r="P176" s="66">
        <v>19</v>
      </c>
      <c r="Q176" s="180"/>
      <c r="R176" s="60" t="s">
        <v>470</v>
      </c>
      <c r="S176" s="60">
        <v>54313408.592699997</v>
      </c>
      <c r="T176" s="60"/>
      <c r="U176" s="60">
        <v>99567457.340700001</v>
      </c>
      <c r="V176" s="60">
        <v>6918783.2800000003</v>
      </c>
      <c r="W176" s="60">
        <v>4616425.9780000001</v>
      </c>
      <c r="X176" s="60">
        <f t="shared" si="46"/>
        <v>2308212.9890000001</v>
      </c>
      <c r="Y176" s="60">
        <f t="shared" si="39"/>
        <v>2308212.9890000001</v>
      </c>
      <c r="Z176" s="60">
        <v>164754819.59439999</v>
      </c>
      <c r="AA176" s="65">
        <f t="shared" si="36"/>
        <v>327862681.79680002</v>
      </c>
    </row>
    <row r="177" spans="1:27" ht="24.9" customHeight="1">
      <c r="A177" s="178"/>
      <c r="B177" s="180"/>
      <c r="C177" s="56">
        <v>23</v>
      </c>
      <c r="D177" s="60" t="s">
        <v>471</v>
      </c>
      <c r="E177" s="60">
        <v>51695573.727300003</v>
      </c>
      <c r="F177" s="60"/>
      <c r="G177" s="60">
        <v>94768436.840200007</v>
      </c>
      <c r="H177" s="60">
        <v>6188443.3099999996</v>
      </c>
      <c r="I177" s="60">
        <v>4393920.3169999998</v>
      </c>
      <c r="J177" s="60">
        <v>0</v>
      </c>
      <c r="K177" s="60">
        <f t="shared" si="41"/>
        <v>4393920.3169999998</v>
      </c>
      <c r="L177" s="60">
        <v>158197663.0036</v>
      </c>
      <c r="M177" s="65">
        <f t="shared" si="35"/>
        <v>315244037.19809997</v>
      </c>
      <c r="N177" s="64"/>
      <c r="O177" s="180"/>
      <c r="P177" s="66">
        <v>20</v>
      </c>
      <c r="Q177" s="180"/>
      <c r="R177" s="60" t="s">
        <v>472</v>
      </c>
      <c r="S177" s="60">
        <v>62644434.066500001</v>
      </c>
      <c r="T177" s="60"/>
      <c r="U177" s="60">
        <v>114839911.1408</v>
      </c>
      <c r="V177" s="60">
        <v>7241152.0499999998</v>
      </c>
      <c r="W177" s="60">
        <v>5324530.3562000003</v>
      </c>
      <c r="X177" s="60">
        <f t="shared" si="46"/>
        <v>2662265.1781000001</v>
      </c>
      <c r="Y177" s="60">
        <f t="shared" si="39"/>
        <v>2662265.1781000001</v>
      </c>
      <c r="Z177" s="60">
        <v>173097698.07350001</v>
      </c>
      <c r="AA177" s="65">
        <f t="shared" si="36"/>
        <v>360485460.50889999</v>
      </c>
    </row>
    <row r="178" spans="1:27" ht="24.9" customHeight="1">
      <c r="A178" s="178"/>
      <c r="B178" s="180"/>
      <c r="C178" s="56">
        <v>24</v>
      </c>
      <c r="D178" s="60" t="s">
        <v>473</v>
      </c>
      <c r="E178" s="60">
        <v>50459781.4001</v>
      </c>
      <c r="F178" s="60"/>
      <c r="G178" s="60">
        <v>92502979.690500006</v>
      </c>
      <c r="H178" s="60">
        <v>6096463.4900000002</v>
      </c>
      <c r="I178" s="60">
        <v>4288882.8327000001</v>
      </c>
      <c r="J178" s="60">
        <v>0</v>
      </c>
      <c r="K178" s="60">
        <f t="shared" si="41"/>
        <v>4288882.8327000001</v>
      </c>
      <c r="L178" s="60">
        <v>155817232.59240001</v>
      </c>
      <c r="M178" s="65">
        <f t="shared" si="35"/>
        <v>309165340.00569999</v>
      </c>
      <c r="N178" s="64"/>
      <c r="O178" s="180"/>
      <c r="P178" s="66">
        <v>21</v>
      </c>
      <c r="Q178" s="180"/>
      <c r="R178" s="60" t="s">
        <v>474</v>
      </c>
      <c r="S178" s="60">
        <v>58931529.920299999</v>
      </c>
      <c r="T178" s="60"/>
      <c r="U178" s="60">
        <v>108033407.2817</v>
      </c>
      <c r="V178" s="60">
        <v>7161705.7199999997</v>
      </c>
      <c r="W178" s="60">
        <v>5008948.1161000002</v>
      </c>
      <c r="X178" s="60">
        <f t="shared" si="46"/>
        <v>2504474.0580500001</v>
      </c>
      <c r="Y178" s="60">
        <f t="shared" si="39"/>
        <v>2504474.0580500001</v>
      </c>
      <c r="Z178" s="60">
        <v>171041633.23500001</v>
      </c>
      <c r="AA178" s="65">
        <f t="shared" si="36"/>
        <v>347672750.21504998</v>
      </c>
    </row>
    <row r="179" spans="1:27" ht="24.9" customHeight="1">
      <c r="A179" s="178"/>
      <c r="B179" s="180"/>
      <c r="C179" s="56">
        <v>25</v>
      </c>
      <c r="D179" s="60" t="s">
        <v>475</v>
      </c>
      <c r="E179" s="60">
        <v>57709277.533799998</v>
      </c>
      <c r="F179" s="60"/>
      <c r="G179" s="60">
        <v>105792771.5804</v>
      </c>
      <c r="H179" s="60">
        <v>7816538.7800000003</v>
      </c>
      <c r="I179" s="60">
        <v>4905061.4733999996</v>
      </c>
      <c r="J179" s="60">
        <v>0</v>
      </c>
      <c r="K179" s="60">
        <f t="shared" si="41"/>
        <v>4905061.4733999996</v>
      </c>
      <c r="L179" s="60">
        <v>200332645.92550001</v>
      </c>
      <c r="M179" s="65">
        <f t="shared" si="35"/>
        <v>376556295.2931</v>
      </c>
      <c r="N179" s="64"/>
      <c r="O179" s="180"/>
      <c r="P179" s="66">
        <v>22</v>
      </c>
      <c r="Q179" s="180"/>
      <c r="R179" s="60" t="s">
        <v>476</v>
      </c>
      <c r="S179" s="60">
        <v>69666097.749799997</v>
      </c>
      <c r="T179" s="60"/>
      <c r="U179" s="60">
        <v>127712040.0932</v>
      </c>
      <c r="V179" s="60">
        <v>7964159.6399999997</v>
      </c>
      <c r="W179" s="60">
        <v>5921344.1353000002</v>
      </c>
      <c r="X179" s="60">
        <f t="shared" si="46"/>
        <v>2960672.0676500001</v>
      </c>
      <c r="Y179" s="60">
        <f t="shared" si="39"/>
        <v>2960672.0676500001</v>
      </c>
      <c r="Z179" s="60">
        <v>191809077.79350001</v>
      </c>
      <c r="AA179" s="65">
        <f t="shared" si="36"/>
        <v>400112047.34415001</v>
      </c>
    </row>
    <row r="180" spans="1:27" ht="24.9" customHeight="1">
      <c r="A180" s="178"/>
      <c r="B180" s="180"/>
      <c r="C180" s="56">
        <v>26</v>
      </c>
      <c r="D180" s="60" t="s">
        <v>477</v>
      </c>
      <c r="E180" s="60">
        <v>50163733.739</v>
      </c>
      <c r="F180" s="60"/>
      <c r="G180" s="60">
        <v>91960264.481999993</v>
      </c>
      <c r="H180" s="60">
        <v>5960555.6399999997</v>
      </c>
      <c r="I180" s="60">
        <v>4263719.9467000002</v>
      </c>
      <c r="J180" s="60">
        <v>0</v>
      </c>
      <c r="K180" s="60">
        <f t="shared" si="41"/>
        <v>4263719.9467000002</v>
      </c>
      <c r="L180" s="60">
        <v>152299948.08669999</v>
      </c>
      <c r="M180" s="65">
        <f t="shared" si="35"/>
        <v>304648221.8944</v>
      </c>
      <c r="N180" s="64"/>
      <c r="O180" s="180"/>
      <c r="P180" s="66">
        <v>23</v>
      </c>
      <c r="Q180" s="180"/>
      <c r="R180" s="60" t="s">
        <v>478</v>
      </c>
      <c r="S180" s="60">
        <v>50948566.645000003</v>
      </c>
      <c r="T180" s="60"/>
      <c r="U180" s="60">
        <v>93399021.851600006</v>
      </c>
      <c r="V180" s="60">
        <v>7709623.1100000003</v>
      </c>
      <c r="W180" s="60">
        <v>4330427.6549000004</v>
      </c>
      <c r="X180" s="60">
        <f t="shared" si="46"/>
        <v>2165213.8274500002</v>
      </c>
      <c r="Y180" s="60">
        <f t="shared" si="39"/>
        <v>2165213.8274500002</v>
      </c>
      <c r="Z180" s="60">
        <v>185221692.38710001</v>
      </c>
      <c r="AA180" s="65">
        <f t="shared" si="36"/>
        <v>339444117.82115</v>
      </c>
    </row>
    <row r="181" spans="1:27" ht="24.9" customHeight="1">
      <c r="A181" s="178"/>
      <c r="B181" s="181"/>
      <c r="C181" s="56">
        <v>27</v>
      </c>
      <c r="D181" s="60" t="s">
        <v>479</v>
      </c>
      <c r="E181" s="60">
        <v>48652090.225400001</v>
      </c>
      <c r="F181" s="60"/>
      <c r="G181" s="60">
        <v>89189116.344699994</v>
      </c>
      <c r="H181" s="60">
        <v>5994600.2000000002</v>
      </c>
      <c r="I181" s="60">
        <v>4135236.1971</v>
      </c>
      <c r="J181" s="60">
        <v>0</v>
      </c>
      <c r="K181" s="60">
        <f t="shared" si="41"/>
        <v>4135236.1971</v>
      </c>
      <c r="L181" s="60">
        <v>153181018.7577</v>
      </c>
      <c r="M181" s="65">
        <f t="shared" si="35"/>
        <v>301152061.72490001</v>
      </c>
      <c r="N181" s="64"/>
      <c r="O181" s="180"/>
      <c r="P181" s="66">
        <v>24</v>
      </c>
      <c r="Q181" s="180"/>
      <c r="R181" s="60" t="s">
        <v>480</v>
      </c>
      <c r="S181" s="60">
        <v>41464046.316799998</v>
      </c>
      <c r="T181" s="60"/>
      <c r="U181" s="60">
        <v>76011978.805700004</v>
      </c>
      <c r="V181" s="60">
        <v>5910939.7599999998</v>
      </c>
      <c r="W181" s="60">
        <v>3524280.7536999998</v>
      </c>
      <c r="X181" s="60">
        <f t="shared" si="46"/>
        <v>1762140.3768499999</v>
      </c>
      <c r="Y181" s="60">
        <f t="shared" si="39"/>
        <v>1762140.3768499999</v>
      </c>
      <c r="Z181" s="60">
        <v>138671908.5688</v>
      </c>
      <c r="AA181" s="65">
        <f t="shared" si="36"/>
        <v>263821013.82815</v>
      </c>
    </row>
    <row r="182" spans="1:27" ht="24.9" customHeight="1">
      <c r="A182" s="56"/>
      <c r="B182" s="171" t="s">
        <v>481</v>
      </c>
      <c r="C182" s="172"/>
      <c r="D182" s="61"/>
      <c r="E182" s="61">
        <f>SUM(E155:E181)</f>
        <v>1503058387.4714999</v>
      </c>
      <c r="F182" s="61">
        <f t="shared" ref="F182:M182" si="47">SUM(F155:F181)</f>
        <v>0</v>
      </c>
      <c r="G182" s="61">
        <f t="shared" si="47"/>
        <v>2755409865.6801</v>
      </c>
      <c r="H182" s="61">
        <f t="shared" si="47"/>
        <v>180629201.83000001</v>
      </c>
      <c r="I182" s="61">
        <f t="shared" si="47"/>
        <v>127754047.59469999</v>
      </c>
      <c r="J182" s="61">
        <f t="shared" si="47"/>
        <v>0</v>
      </c>
      <c r="K182" s="61">
        <f t="shared" si="47"/>
        <v>127754047.59469999</v>
      </c>
      <c r="L182" s="61">
        <f t="shared" si="47"/>
        <v>4621782935.4672003</v>
      </c>
      <c r="M182" s="61">
        <f t="shared" si="47"/>
        <v>9188634438.0435009</v>
      </c>
      <c r="N182" s="64"/>
      <c r="O182" s="181"/>
      <c r="P182" s="66">
        <v>25</v>
      </c>
      <c r="Q182" s="181"/>
      <c r="R182" s="60" t="s">
        <v>482</v>
      </c>
      <c r="S182" s="60">
        <v>46219586.654700004</v>
      </c>
      <c r="T182" s="60"/>
      <c r="U182" s="60">
        <v>84729845.571799994</v>
      </c>
      <c r="V182" s="60">
        <v>5887130.2000000002</v>
      </c>
      <c r="W182" s="60">
        <v>3928482.9668000001</v>
      </c>
      <c r="X182" s="60">
        <f t="shared" si="46"/>
        <v>1964241.4834</v>
      </c>
      <c r="Y182" s="60">
        <f t="shared" si="39"/>
        <v>1964241.4834</v>
      </c>
      <c r="Z182" s="60">
        <v>138055718.95339999</v>
      </c>
      <c r="AA182" s="65">
        <f t="shared" si="36"/>
        <v>276856522.86330003</v>
      </c>
    </row>
    <row r="183" spans="1:27" ht="24.9" customHeight="1">
      <c r="A183" s="178">
        <v>9</v>
      </c>
      <c r="B183" s="179" t="s">
        <v>483</v>
      </c>
      <c r="C183" s="56">
        <v>1</v>
      </c>
      <c r="D183" s="60" t="s">
        <v>484</v>
      </c>
      <c r="E183" s="60">
        <v>51577677.383599997</v>
      </c>
      <c r="F183" s="60"/>
      <c r="G183" s="60">
        <v>94552309.009499997</v>
      </c>
      <c r="H183" s="60">
        <v>6835414.7300000004</v>
      </c>
      <c r="I183" s="60">
        <v>4383899.5917999996</v>
      </c>
      <c r="J183" s="60">
        <f t="shared" ref="J183:J226" si="48">I183/2</f>
        <v>2191949.7958999998</v>
      </c>
      <c r="K183" s="60">
        <f t="shared" si="41"/>
        <v>2191949.7958999998</v>
      </c>
      <c r="L183" s="60">
        <v>158567864.507</v>
      </c>
      <c r="M183" s="65">
        <f t="shared" si="35"/>
        <v>313725215.426</v>
      </c>
      <c r="N183" s="64"/>
      <c r="O183" s="56"/>
      <c r="P183" s="171" t="s">
        <v>485</v>
      </c>
      <c r="Q183" s="173"/>
      <c r="R183" s="61"/>
      <c r="S183" s="61">
        <f>SUM(S158:S182)</f>
        <v>1411993915.8564</v>
      </c>
      <c r="T183" s="60">
        <v>0</v>
      </c>
      <c r="U183" s="61">
        <f>SUM(U158:U182)</f>
        <v>2588470280.6353002</v>
      </c>
      <c r="V183" s="61">
        <f t="shared" ref="V183" si="49">SUM(V158:V182)</f>
        <v>172943879.49000001</v>
      </c>
      <c r="W183" s="61">
        <f t="shared" ref="W183:AA183" si="50">SUM(W158:W182)</f>
        <v>120013925.8944</v>
      </c>
      <c r="X183" s="61">
        <f t="shared" si="50"/>
        <v>60006962.9472</v>
      </c>
      <c r="Y183" s="61">
        <f t="shared" si="39"/>
        <v>60006962.9472</v>
      </c>
      <c r="Z183" s="61">
        <f t="shared" si="50"/>
        <v>4118205312.9960999</v>
      </c>
      <c r="AA183" s="61">
        <f t="shared" si="50"/>
        <v>8351620351.9250002</v>
      </c>
    </row>
    <row r="184" spans="1:27" ht="24.9" customHeight="1">
      <c r="A184" s="178"/>
      <c r="B184" s="180"/>
      <c r="C184" s="56">
        <v>2</v>
      </c>
      <c r="D184" s="60" t="s">
        <v>486</v>
      </c>
      <c r="E184" s="60">
        <v>64832514.759599999</v>
      </c>
      <c r="F184" s="60"/>
      <c r="G184" s="60">
        <v>118851105.3691</v>
      </c>
      <c r="H184" s="60">
        <v>6920904.71</v>
      </c>
      <c r="I184" s="60">
        <v>5510508.6039000005</v>
      </c>
      <c r="J184" s="60">
        <f t="shared" si="48"/>
        <v>2755254.3019500002</v>
      </c>
      <c r="K184" s="60">
        <f t="shared" si="41"/>
        <v>2755254.3019500002</v>
      </c>
      <c r="L184" s="60">
        <v>160780338.6345</v>
      </c>
      <c r="M184" s="65">
        <f t="shared" si="35"/>
        <v>354140117.77515</v>
      </c>
      <c r="N184" s="64"/>
      <c r="O184" s="179">
        <v>27</v>
      </c>
      <c r="P184" s="66">
        <v>1</v>
      </c>
      <c r="Q184" s="179" t="s">
        <v>113</v>
      </c>
      <c r="R184" s="60" t="s">
        <v>487</v>
      </c>
      <c r="S184" s="60">
        <v>51891411.660800003</v>
      </c>
      <c r="T184" s="60"/>
      <c r="U184" s="60">
        <v>95127447.360599995</v>
      </c>
      <c r="V184" s="60">
        <v>9221383.6699999999</v>
      </c>
      <c r="W184" s="60">
        <v>4410565.7706000004</v>
      </c>
      <c r="X184" s="60">
        <v>0</v>
      </c>
      <c r="Y184" s="60">
        <f t="shared" si="39"/>
        <v>4410565.7706000004</v>
      </c>
      <c r="Z184" s="60">
        <v>181885396.6006</v>
      </c>
      <c r="AA184" s="65">
        <f t="shared" si="36"/>
        <v>342536205.06260002</v>
      </c>
    </row>
    <row r="185" spans="1:27" ht="24.9" customHeight="1">
      <c r="A185" s="178"/>
      <c r="B185" s="180"/>
      <c r="C185" s="56">
        <v>3</v>
      </c>
      <c r="D185" s="60" t="s">
        <v>488</v>
      </c>
      <c r="E185" s="60">
        <v>62063807.826200001</v>
      </c>
      <c r="F185" s="60"/>
      <c r="G185" s="60">
        <v>113775505.8695</v>
      </c>
      <c r="H185" s="60">
        <v>8547012.6799999997</v>
      </c>
      <c r="I185" s="60">
        <v>5275179.4108999996</v>
      </c>
      <c r="J185" s="60">
        <f t="shared" si="48"/>
        <v>2637589.7054499998</v>
      </c>
      <c r="K185" s="60">
        <f t="shared" si="41"/>
        <v>2637589.7054499998</v>
      </c>
      <c r="L185" s="60">
        <v>202863884.94459999</v>
      </c>
      <c r="M185" s="65">
        <f t="shared" si="35"/>
        <v>389887801.02574998</v>
      </c>
      <c r="N185" s="64"/>
      <c r="O185" s="180"/>
      <c r="P185" s="66">
        <v>2</v>
      </c>
      <c r="Q185" s="180"/>
      <c r="R185" s="60" t="s">
        <v>489</v>
      </c>
      <c r="S185" s="60">
        <v>53569942.586099997</v>
      </c>
      <c r="T185" s="60"/>
      <c r="U185" s="60">
        <v>98204533.859699994</v>
      </c>
      <c r="V185" s="60">
        <v>9883197.5800000001</v>
      </c>
      <c r="W185" s="60">
        <v>4553234.2933999998</v>
      </c>
      <c r="X185" s="60">
        <v>0</v>
      </c>
      <c r="Y185" s="60">
        <f t="shared" si="39"/>
        <v>4553234.2933999998</v>
      </c>
      <c r="Z185" s="60">
        <v>199013088.52990001</v>
      </c>
      <c r="AA185" s="65">
        <f t="shared" si="36"/>
        <v>365223996.84909999</v>
      </c>
    </row>
    <row r="186" spans="1:27" ht="24.9" customHeight="1">
      <c r="A186" s="178"/>
      <c r="B186" s="180"/>
      <c r="C186" s="56">
        <v>4</v>
      </c>
      <c r="D186" s="60" t="s">
        <v>490</v>
      </c>
      <c r="E186" s="60">
        <v>40044655.594700001</v>
      </c>
      <c r="F186" s="60"/>
      <c r="G186" s="60">
        <v>73409948.684</v>
      </c>
      <c r="H186" s="60">
        <v>5315483.08</v>
      </c>
      <c r="I186" s="60">
        <v>3403638.1283</v>
      </c>
      <c r="J186" s="60">
        <f t="shared" si="48"/>
        <v>1701819.06415</v>
      </c>
      <c r="K186" s="60">
        <f t="shared" si="41"/>
        <v>1701819.06415</v>
      </c>
      <c r="L186" s="60">
        <v>119232152.97840001</v>
      </c>
      <c r="M186" s="65">
        <f t="shared" si="35"/>
        <v>239704059.40125</v>
      </c>
      <c r="N186" s="64"/>
      <c r="O186" s="180"/>
      <c r="P186" s="66">
        <v>3</v>
      </c>
      <c r="Q186" s="180"/>
      <c r="R186" s="60" t="s">
        <v>491</v>
      </c>
      <c r="S186" s="60">
        <v>82338775.161899999</v>
      </c>
      <c r="T186" s="60"/>
      <c r="U186" s="60">
        <v>150943619.55610001</v>
      </c>
      <c r="V186" s="60">
        <v>13618730.060000001</v>
      </c>
      <c r="W186" s="60">
        <v>6998471.8415999999</v>
      </c>
      <c r="X186" s="60">
        <v>0</v>
      </c>
      <c r="Y186" s="60">
        <f t="shared" si="39"/>
        <v>6998471.8415999999</v>
      </c>
      <c r="Z186" s="60">
        <v>295688375.46249998</v>
      </c>
      <c r="AA186" s="65">
        <f t="shared" si="36"/>
        <v>549587972.08210003</v>
      </c>
    </row>
    <row r="187" spans="1:27" ht="24.9" customHeight="1">
      <c r="A187" s="178"/>
      <c r="B187" s="180"/>
      <c r="C187" s="56">
        <v>5</v>
      </c>
      <c r="D187" s="60" t="s">
        <v>492</v>
      </c>
      <c r="E187" s="60">
        <v>47836208.0198</v>
      </c>
      <c r="F187" s="60"/>
      <c r="G187" s="60">
        <v>87693439.332100004</v>
      </c>
      <c r="H187" s="60">
        <v>6308386.4699999997</v>
      </c>
      <c r="I187" s="60">
        <v>4065889.4205999998</v>
      </c>
      <c r="J187" s="60">
        <f t="shared" si="48"/>
        <v>2032944.7102999999</v>
      </c>
      <c r="K187" s="60">
        <f t="shared" si="41"/>
        <v>2032944.7102999999</v>
      </c>
      <c r="L187" s="60">
        <v>144928414.6428</v>
      </c>
      <c r="M187" s="65">
        <f t="shared" si="35"/>
        <v>288799393.17500001</v>
      </c>
      <c r="N187" s="64"/>
      <c r="O187" s="180"/>
      <c r="P187" s="66">
        <v>4</v>
      </c>
      <c r="Q187" s="180"/>
      <c r="R187" s="60" t="s">
        <v>493</v>
      </c>
      <c r="S187" s="60">
        <v>54138435.885600001</v>
      </c>
      <c r="T187" s="60"/>
      <c r="U187" s="60">
        <v>99246696.997999996</v>
      </c>
      <c r="V187" s="60">
        <v>8957693.7799999993</v>
      </c>
      <c r="W187" s="60">
        <v>4601553.9864999996</v>
      </c>
      <c r="X187" s="60">
        <v>0</v>
      </c>
      <c r="Y187" s="60">
        <f t="shared" si="39"/>
        <v>4601553.9864999996</v>
      </c>
      <c r="Z187" s="60">
        <v>175061122.85249999</v>
      </c>
      <c r="AA187" s="65">
        <f t="shared" si="36"/>
        <v>342005503.50260001</v>
      </c>
    </row>
    <row r="188" spans="1:27" ht="24.9" customHeight="1">
      <c r="A188" s="178"/>
      <c r="B188" s="180"/>
      <c r="C188" s="56">
        <v>6</v>
      </c>
      <c r="D188" s="60" t="s">
        <v>494</v>
      </c>
      <c r="E188" s="60">
        <v>55032009.1307</v>
      </c>
      <c r="F188" s="60"/>
      <c r="G188" s="60">
        <v>100884797.3909</v>
      </c>
      <c r="H188" s="60">
        <v>7165057.5199999996</v>
      </c>
      <c r="I188" s="60">
        <v>4677504.1956000002</v>
      </c>
      <c r="J188" s="60">
        <f t="shared" si="48"/>
        <v>2338752.0978000001</v>
      </c>
      <c r="K188" s="60">
        <f t="shared" si="41"/>
        <v>2338752.0978000001</v>
      </c>
      <c r="L188" s="60">
        <v>167098993.98719999</v>
      </c>
      <c r="M188" s="65">
        <f t="shared" si="35"/>
        <v>332519610.12660003</v>
      </c>
      <c r="N188" s="64"/>
      <c r="O188" s="180"/>
      <c r="P188" s="66">
        <v>5</v>
      </c>
      <c r="Q188" s="180"/>
      <c r="R188" s="60" t="s">
        <v>495</v>
      </c>
      <c r="S188" s="60">
        <v>48517711.152500004</v>
      </c>
      <c r="T188" s="60"/>
      <c r="U188" s="60">
        <v>88942772.339499995</v>
      </c>
      <c r="V188" s="60">
        <v>8782252.0500000007</v>
      </c>
      <c r="W188" s="60">
        <v>4123814.5048000002</v>
      </c>
      <c r="X188" s="60">
        <v>0</v>
      </c>
      <c r="Y188" s="60">
        <f t="shared" si="39"/>
        <v>4123814.5048000002</v>
      </c>
      <c r="Z188" s="60">
        <v>170520704.6525</v>
      </c>
      <c r="AA188" s="65">
        <f t="shared" si="36"/>
        <v>320887254.69929999</v>
      </c>
    </row>
    <row r="189" spans="1:27" ht="24.9" customHeight="1">
      <c r="A189" s="178"/>
      <c r="B189" s="180"/>
      <c r="C189" s="56">
        <v>7</v>
      </c>
      <c r="D189" s="60" t="s">
        <v>496</v>
      </c>
      <c r="E189" s="60">
        <v>63091296.606600001</v>
      </c>
      <c r="F189" s="60"/>
      <c r="G189" s="60">
        <v>115659100.5095</v>
      </c>
      <c r="H189" s="60">
        <v>7394337.79</v>
      </c>
      <c r="I189" s="60">
        <v>5362511.9134999998</v>
      </c>
      <c r="J189" s="60">
        <f t="shared" si="48"/>
        <v>2681255.9567499999</v>
      </c>
      <c r="K189" s="60">
        <f t="shared" si="41"/>
        <v>2681255.9567499999</v>
      </c>
      <c r="L189" s="60">
        <v>173032749.52329999</v>
      </c>
      <c r="M189" s="65">
        <f t="shared" si="35"/>
        <v>361858740.38615</v>
      </c>
      <c r="N189" s="64"/>
      <c r="O189" s="180"/>
      <c r="P189" s="66">
        <v>6</v>
      </c>
      <c r="Q189" s="180"/>
      <c r="R189" s="60" t="s">
        <v>497</v>
      </c>
      <c r="S189" s="60">
        <v>36906199.7848</v>
      </c>
      <c r="T189" s="60"/>
      <c r="U189" s="60">
        <v>67656524.749300003</v>
      </c>
      <c r="V189" s="60">
        <v>7245054.75</v>
      </c>
      <c r="W189" s="60">
        <v>3136881.736</v>
      </c>
      <c r="X189" s="60">
        <v>0</v>
      </c>
      <c r="Y189" s="60">
        <f t="shared" si="39"/>
        <v>3136881.736</v>
      </c>
      <c r="Z189" s="60">
        <v>130738159.4277</v>
      </c>
      <c r="AA189" s="65">
        <f t="shared" si="36"/>
        <v>245682820.44780001</v>
      </c>
    </row>
    <row r="190" spans="1:27" ht="24.9" customHeight="1">
      <c r="A190" s="178"/>
      <c r="B190" s="180"/>
      <c r="C190" s="56">
        <v>8</v>
      </c>
      <c r="D190" s="60" t="s">
        <v>498</v>
      </c>
      <c r="E190" s="60">
        <v>49978019.189599998</v>
      </c>
      <c r="F190" s="60"/>
      <c r="G190" s="60">
        <v>91619812.171000004</v>
      </c>
      <c r="H190" s="60">
        <v>7303088.0800000001</v>
      </c>
      <c r="I190" s="60">
        <v>4247934.9408</v>
      </c>
      <c r="J190" s="60">
        <f t="shared" si="48"/>
        <v>2123967.4704</v>
      </c>
      <c r="K190" s="60">
        <f t="shared" si="41"/>
        <v>2123967.4704</v>
      </c>
      <c r="L190" s="60">
        <v>170671214.19409999</v>
      </c>
      <c r="M190" s="65">
        <f t="shared" si="35"/>
        <v>321696101.10509998</v>
      </c>
      <c r="N190" s="64"/>
      <c r="O190" s="180"/>
      <c r="P190" s="66">
        <v>7</v>
      </c>
      <c r="Q190" s="180"/>
      <c r="R190" s="60" t="s">
        <v>499</v>
      </c>
      <c r="S190" s="60">
        <v>35953160.371200003</v>
      </c>
      <c r="T190" s="60"/>
      <c r="U190" s="60">
        <v>65909410.848300003</v>
      </c>
      <c r="V190" s="60">
        <v>7309344.6200000001</v>
      </c>
      <c r="W190" s="60">
        <v>3055877.1365999999</v>
      </c>
      <c r="X190" s="60">
        <v>0</v>
      </c>
      <c r="Y190" s="60">
        <f t="shared" si="39"/>
        <v>3055877.1365999999</v>
      </c>
      <c r="Z190" s="60">
        <v>132401976.36220001</v>
      </c>
      <c r="AA190" s="65">
        <f t="shared" si="36"/>
        <v>244629769.33829999</v>
      </c>
    </row>
    <row r="191" spans="1:27" ht="24.9" customHeight="1">
      <c r="A191" s="178"/>
      <c r="B191" s="180"/>
      <c r="C191" s="56">
        <v>9</v>
      </c>
      <c r="D191" s="60" t="s">
        <v>500</v>
      </c>
      <c r="E191" s="60">
        <v>53270408.152400002</v>
      </c>
      <c r="F191" s="60"/>
      <c r="G191" s="60">
        <v>97655426.692300007</v>
      </c>
      <c r="H191" s="60">
        <v>7468551.7000000002</v>
      </c>
      <c r="I191" s="60">
        <v>4527775.0454000002</v>
      </c>
      <c r="J191" s="60">
        <f t="shared" si="48"/>
        <v>2263887.5227000001</v>
      </c>
      <c r="K191" s="60">
        <f t="shared" si="41"/>
        <v>2263887.5227000001</v>
      </c>
      <c r="L191" s="60">
        <v>174953399.6081</v>
      </c>
      <c r="M191" s="65">
        <f t="shared" si="35"/>
        <v>335611673.67549998</v>
      </c>
      <c r="N191" s="64"/>
      <c r="O191" s="180"/>
      <c r="P191" s="66">
        <v>8</v>
      </c>
      <c r="Q191" s="180"/>
      <c r="R191" s="60" t="s">
        <v>501</v>
      </c>
      <c r="S191" s="60">
        <v>80731297.961199999</v>
      </c>
      <c r="T191" s="60"/>
      <c r="U191" s="60">
        <v>147996788.8976</v>
      </c>
      <c r="V191" s="60">
        <v>13595366.67</v>
      </c>
      <c r="W191" s="60">
        <v>6861842.6057000002</v>
      </c>
      <c r="X191" s="60">
        <v>0</v>
      </c>
      <c r="Y191" s="60">
        <f t="shared" si="39"/>
        <v>6861842.6057000002</v>
      </c>
      <c r="Z191" s="60">
        <v>295083732.84149998</v>
      </c>
      <c r="AA191" s="65">
        <f t="shared" si="36"/>
        <v>544269028.97599995</v>
      </c>
    </row>
    <row r="192" spans="1:27" ht="24.9" customHeight="1">
      <c r="A192" s="178"/>
      <c r="B192" s="180"/>
      <c r="C192" s="56">
        <v>10</v>
      </c>
      <c r="D192" s="60" t="s">
        <v>502</v>
      </c>
      <c r="E192" s="60">
        <v>41712805.603799999</v>
      </c>
      <c r="F192" s="60"/>
      <c r="G192" s="60">
        <v>76468004.865099996</v>
      </c>
      <c r="H192" s="60">
        <v>5961910.6799999997</v>
      </c>
      <c r="I192" s="60">
        <v>3545424.3141000001</v>
      </c>
      <c r="J192" s="60">
        <f t="shared" si="48"/>
        <v>1772712.15705</v>
      </c>
      <c r="K192" s="60">
        <f t="shared" si="41"/>
        <v>1772712.15705</v>
      </c>
      <c r="L192" s="60">
        <v>135961648.5519</v>
      </c>
      <c r="M192" s="65">
        <f t="shared" si="35"/>
        <v>261877081.85784999</v>
      </c>
      <c r="N192" s="64"/>
      <c r="O192" s="180"/>
      <c r="P192" s="66">
        <v>9</v>
      </c>
      <c r="Q192" s="180"/>
      <c r="R192" s="60" t="s">
        <v>503</v>
      </c>
      <c r="S192" s="60">
        <v>48045161.055500001</v>
      </c>
      <c r="T192" s="60"/>
      <c r="U192" s="60">
        <v>88076492.486300007</v>
      </c>
      <c r="V192" s="60">
        <v>7989221.8899999997</v>
      </c>
      <c r="W192" s="60">
        <v>4083649.6063000001</v>
      </c>
      <c r="X192" s="60">
        <v>0</v>
      </c>
      <c r="Y192" s="60">
        <f t="shared" si="39"/>
        <v>4083649.6063000001</v>
      </c>
      <c r="Z192" s="60">
        <v>149997146.61410001</v>
      </c>
      <c r="AA192" s="65">
        <f t="shared" si="36"/>
        <v>298191671.65219998</v>
      </c>
    </row>
    <row r="193" spans="1:27" ht="24.9" customHeight="1">
      <c r="A193" s="178"/>
      <c r="B193" s="180"/>
      <c r="C193" s="56">
        <v>11</v>
      </c>
      <c r="D193" s="60" t="s">
        <v>504</v>
      </c>
      <c r="E193" s="60">
        <v>56916535.075999998</v>
      </c>
      <c r="F193" s="60"/>
      <c r="G193" s="60">
        <v>104339514.40350001</v>
      </c>
      <c r="H193" s="60">
        <v>7073118.2599999998</v>
      </c>
      <c r="I193" s="60">
        <v>4837681.4844000004</v>
      </c>
      <c r="J193" s="60">
        <f t="shared" si="48"/>
        <v>2418840.7422000002</v>
      </c>
      <c r="K193" s="60">
        <f t="shared" si="41"/>
        <v>2418840.7422000002</v>
      </c>
      <c r="L193" s="60">
        <v>164719613.3028</v>
      </c>
      <c r="M193" s="65">
        <f t="shared" si="35"/>
        <v>335467621.7845</v>
      </c>
      <c r="N193" s="64"/>
      <c r="O193" s="180"/>
      <c r="P193" s="66">
        <v>10</v>
      </c>
      <c r="Q193" s="180"/>
      <c r="R193" s="60" t="s">
        <v>505</v>
      </c>
      <c r="S193" s="60">
        <v>60027730.830700003</v>
      </c>
      <c r="T193" s="60"/>
      <c r="U193" s="60">
        <v>110042965.1461</v>
      </c>
      <c r="V193" s="60">
        <v>10343678.039999999</v>
      </c>
      <c r="W193" s="60">
        <v>5102120.8793000001</v>
      </c>
      <c r="X193" s="60">
        <v>0</v>
      </c>
      <c r="Y193" s="60">
        <f t="shared" si="39"/>
        <v>5102120.8793000001</v>
      </c>
      <c r="Z193" s="60">
        <v>210930286.66929999</v>
      </c>
      <c r="AA193" s="65">
        <f t="shared" si="36"/>
        <v>396446781.5654</v>
      </c>
    </row>
    <row r="194" spans="1:27" ht="24.9" customHeight="1">
      <c r="A194" s="178"/>
      <c r="B194" s="180"/>
      <c r="C194" s="56">
        <v>12</v>
      </c>
      <c r="D194" s="60" t="s">
        <v>506</v>
      </c>
      <c r="E194" s="60">
        <v>49117821.136100002</v>
      </c>
      <c r="F194" s="60"/>
      <c r="G194" s="60">
        <v>90042895.2509</v>
      </c>
      <c r="H194" s="60">
        <v>6369255.6699999999</v>
      </c>
      <c r="I194" s="60">
        <v>4174821.4915999998</v>
      </c>
      <c r="J194" s="60">
        <f t="shared" si="48"/>
        <v>2087410.7457999999</v>
      </c>
      <c r="K194" s="60">
        <f t="shared" si="41"/>
        <v>2087410.7457999999</v>
      </c>
      <c r="L194" s="60">
        <v>146503704.61939999</v>
      </c>
      <c r="M194" s="65">
        <f t="shared" si="35"/>
        <v>294121087.42220002</v>
      </c>
      <c r="N194" s="64"/>
      <c r="O194" s="180"/>
      <c r="P194" s="66">
        <v>11</v>
      </c>
      <c r="Q194" s="180"/>
      <c r="R194" s="60" t="s">
        <v>507</v>
      </c>
      <c r="S194" s="60">
        <v>46311420.604500003</v>
      </c>
      <c r="T194" s="60"/>
      <c r="U194" s="60">
        <v>84898195.765900001</v>
      </c>
      <c r="V194" s="60">
        <v>8581905.5899999999</v>
      </c>
      <c r="W194" s="60">
        <v>3936288.4911000002</v>
      </c>
      <c r="X194" s="60">
        <v>0</v>
      </c>
      <c r="Y194" s="60">
        <f t="shared" si="39"/>
        <v>3936288.4911000002</v>
      </c>
      <c r="Z194" s="60">
        <v>165335754.2141</v>
      </c>
      <c r="AA194" s="65">
        <f t="shared" si="36"/>
        <v>309063564.6656</v>
      </c>
    </row>
    <row r="195" spans="1:27" ht="24.9" customHeight="1">
      <c r="A195" s="178"/>
      <c r="B195" s="180"/>
      <c r="C195" s="56">
        <v>13</v>
      </c>
      <c r="D195" s="60" t="s">
        <v>508</v>
      </c>
      <c r="E195" s="60">
        <v>54135260.528099999</v>
      </c>
      <c r="F195" s="60"/>
      <c r="G195" s="60">
        <v>99240875.925699994</v>
      </c>
      <c r="H195" s="60">
        <v>7209147.7999999998</v>
      </c>
      <c r="I195" s="60">
        <v>4601284.0936000003</v>
      </c>
      <c r="J195" s="60">
        <f t="shared" si="48"/>
        <v>2300642.0468000001</v>
      </c>
      <c r="K195" s="60">
        <f t="shared" si="41"/>
        <v>2300642.0468000001</v>
      </c>
      <c r="L195" s="60">
        <v>168240046.98890001</v>
      </c>
      <c r="M195" s="65">
        <f t="shared" si="35"/>
        <v>331125973.2895</v>
      </c>
      <c r="N195" s="64"/>
      <c r="O195" s="180"/>
      <c r="P195" s="66">
        <v>12</v>
      </c>
      <c r="Q195" s="180"/>
      <c r="R195" s="60" t="s">
        <v>509</v>
      </c>
      <c r="S195" s="60">
        <v>41840342.7148</v>
      </c>
      <c r="T195" s="60"/>
      <c r="U195" s="60">
        <v>76701806.171000004</v>
      </c>
      <c r="V195" s="60">
        <v>8104673.2599999998</v>
      </c>
      <c r="W195" s="60">
        <v>3556264.4665000001</v>
      </c>
      <c r="X195" s="60">
        <v>0</v>
      </c>
      <c r="Y195" s="60">
        <f t="shared" si="39"/>
        <v>3556264.4665000001</v>
      </c>
      <c r="Z195" s="60">
        <v>152985018.91760001</v>
      </c>
      <c r="AA195" s="65">
        <f t="shared" si="36"/>
        <v>283188105.52990001</v>
      </c>
    </row>
    <row r="196" spans="1:27" ht="24.9" customHeight="1">
      <c r="A196" s="178"/>
      <c r="B196" s="180"/>
      <c r="C196" s="56">
        <v>14</v>
      </c>
      <c r="D196" s="60" t="s">
        <v>510</v>
      </c>
      <c r="E196" s="60">
        <v>51251822.676700003</v>
      </c>
      <c r="F196" s="60"/>
      <c r="G196" s="60">
        <v>93954951.460700005</v>
      </c>
      <c r="H196" s="60">
        <v>7042332.1299999999</v>
      </c>
      <c r="I196" s="60">
        <v>4356203.2241000002</v>
      </c>
      <c r="J196" s="60">
        <f t="shared" si="48"/>
        <v>2178101.6120500001</v>
      </c>
      <c r="K196" s="60">
        <f t="shared" si="41"/>
        <v>2178101.6120500001</v>
      </c>
      <c r="L196" s="60">
        <v>163922870.6825</v>
      </c>
      <c r="M196" s="65">
        <f t="shared" si="35"/>
        <v>318350078.56195003</v>
      </c>
      <c r="N196" s="64"/>
      <c r="O196" s="180"/>
      <c r="P196" s="66">
        <v>13</v>
      </c>
      <c r="Q196" s="180"/>
      <c r="R196" s="60" t="s">
        <v>511</v>
      </c>
      <c r="S196" s="60">
        <v>37729862.915700004</v>
      </c>
      <c r="T196" s="60"/>
      <c r="U196" s="60">
        <v>69166465.770899996</v>
      </c>
      <c r="V196" s="60">
        <v>7413763.2800000003</v>
      </c>
      <c r="W196" s="60">
        <v>3206889.8605999998</v>
      </c>
      <c r="X196" s="60">
        <v>0</v>
      </c>
      <c r="Y196" s="60">
        <f t="shared" si="39"/>
        <v>3206889.8605999998</v>
      </c>
      <c r="Z196" s="60">
        <v>135104322.9835</v>
      </c>
      <c r="AA196" s="65">
        <f t="shared" si="36"/>
        <v>252621304.8107</v>
      </c>
    </row>
    <row r="197" spans="1:27" ht="24.9" customHeight="1">
      <c r="A197" s="178"/>
      <c r="B197" s="180"/>
      <c r="C197" s="56">
        <v>15</v>
      </c>
      <c r="D197" s="60" t="s">
        <v>512</v>
      </c>
      <c r="E197" s="60">
        <v>58134696.210100003</v>
      </c>
      <c r="F197" s="60"/>
      <c r="G197" s="60">
        <v>106572650.01199999</v>
      </c>
      <c r="H197" s="60">
        <v>7479557.3700000001</v>
      </c>
      <c r="I197" s="60">
        <v>4941220.3866999997</v>
      </c>
      <c r="J197" s="60">
        <f t="shared" si="48"/>
        <v>2470610.1933499998</v>
      </c>
      <c r="K197" s="60">
        <f t="shared" si="41"/>
        <v>2470610.1933499998</v>
      </c>
      <c r="L197" s="60">
        <v>175238225.47229999</v>
      </c>
      <c r="M197" s="65">
        <f t="shared" si="35"/>
        <v>349895739.25774997</v>
      </c>
      <c r="N197" s="64"/>
      <c r="O197" s="180"/>
      <c r="P197" s="66">
        <v>14</v>
      </c>
      <c r="Q197" s="180"/>
      <c r="R197" s="60" t="s">
        <v>513</v>
      </c>
      <c r="S197" s="60">
        <v>43375268.897600003</v>
      </c>
      <c r="T197" s="60"/>
      <c r="U197" s="60">
        <v>79515636.147799999</v>
      </c>
      <c r="V197" s="60">
        <v>7610932.4199999999</v>
      </c>
      <c r="W197" s="60">
        <v>3686727.1513</v>
      </c>
      <c r="X197" s="60">
        <v>0</v>
      </c>
      <c r="Y197" s="60">
        <f t="shared" si="39"/>
        <v>3686727.1513</v>
      </c>
      <c r="Z197" s="60">
        <v>140207044.8247</v>
      </c>
      <c r="AA197" s="65">
        <f t="shared" si="36"/>
        <v>274395609.44139999</v>
      </c>
    </row>
    <row r="198" spans="1:27" ht="24.9" customHeight="1">
      <c r="A198" s="178"/>
      <c r="B198" s="180"/>
      <c r="C198" s="56">
        <v>16</v>
      </c>
      <c r="D198" s="60" t="s">
        <v>514</v>
      </c>
      <c r="E198" s="60">
        <v>54636641.4723</v>
      </c>
      <c r="F198" s="60"/>
      <c r="G198" s="60">
        <v>100160008.5502</v>
      </c>
      <c r="H198" s="60">
        <v>7201806.1799999997</v>
      </c>
      <c r="I198" s="60">
        <v>4643899.5006999997</v>
      </c>
      <c r="J198" s="60">
        <f t="shared" si="48"/>
        <v>2321949.7503499999</v>
      </c>
      <c r="K198" s="60">
        <f t="shared" si="41"/>
        <v>2321949.7503499999</v>
      </c>
      <c r="L198" s="60">
        <v>168050046.44310001</v>
      </c>
      <c r="M198" s="65">
        <f t="shared" si="35"/>
        <v>332370452.39595002</v>
      </c>
      <c r="N198" s="64"/>
      <c r="O198" s="180"/>
      <c r="P198" s="66">
        <v>15</v>
      </c>
      <c r="Q198" s="180"/>
      <c r="R198" s="60" t="s">
        <v>515</v>
      </c>
      <c r="S198" s="60">
        <v>45432043.400200002</v>
      </c>
      <c r="T198" s="60"/>
      <c r="U198" s="60">
        <v>83286119.585500002</v>
      </c>
      <c r="V198" s="60">
        <v>8533150.75</v>
      </c>
      <c r="W198" s="60">
        <v>3861544.8895999999</v>
      </c>
      <c r="X198" s="60">
        <v>0</v>
      </c>
      <c r="Y198" s="60">
        <f t="shared" si="39"/>
        <v>3861544.8895999999</v>
      </c>
      <c r="Z198" s="60">
        <v>164073982.63350001</v>
      </c>
      <c r="AA198" s="65">
        <f t="shared" si="36"/>
        <v>305186841.25880003</v>
      </c>
    </row>
    <row r="199" spans="1:27" ht="24.9" customHeight="1">
      <c r="A199" s="178"/>
      <c r="B199" s="180"/>
      <c r="C199" s="56">
        <v>17</v>
      </c>
      <c r="D199" s="60" t="s">
        <v>516</v>
      </c>
      <c r="E199" s="60">
        <v>54852031.494999997</v>
      </c>
      <c r="F199" s="60"/>
      <c r="G199" s="60">
        <v>100554862.0026</v>
      </c>
      <c r="H199" s="60">
        <v>7533720.4100000001</v>
      </c>
      <c r="I199" s="60">
        <v>4662206.8049999997</v>
      </c>
      <c r="J199" s="60">
        <f t="shared" si="48"/>
        <v>2331103.4024999999</v>
      </c>
      <c r="K199" s="60">
        <f t="shared" si="41"/>
        <v>2331103.4024999999</v>
      </c>
      <c r="L199" s="60">
        <v>176639960.62259999</v>
      </c>
      <c r="M199" s="65">
        <f t="shared" si="35"/>
        <v>341911677.93269998</v>
      </c>
      <c r="N199" s="64"/>
      <c r="O199" s="180"/>
      <c r="P199" s="66">
        <v>16</v>
      </c>
      <c r="Q199" s="180"/>
      <c r="R199" s="60" t="s">
        <v>517</v>
      </c>
      <c r="S199" s="60">
        <v>55086489.279100001</v>
      </c>
      <c r="T199" s="60"/>
      <c r="U199" s="60">
        <v>100984670.5161</v>
      </c>
      <c r="V199" s="60">
        <v>9593494.2799999993</v>
      </c>
      <c r="W199" s="60">
        <v>4682134.7938999999</v>
      </c>
      <c r="X199" s="60">
        <v>0</v>
      </c>
      <c r="Y199" s="60">
        <f t="shared" si="39"/>
        <v>4682134.7938999999</v>
      </c>
      <c r="Z199" s="60">
        <v>191515590.0117</v>
      </c>
      <c r="AA199" s="65">
        <f t="shared" si="36"/>
        <v>361862378.88080001</v>
      </c>
    </row>
    <row r="200" spans="1:27" ht="24.9" customHeight="1">
      <c r="A200" s="178"/>
      <c r="B200" s="181"/>
      <c r="C200" s="56">
        <v>18</v>
      </c>
      <c r="D200" s="60" t="s">
        <v>518</v>
      </c>
      <c r="E200" s="60">
        <v>60490191.3561</v>
      </c>
      <c r="F200" s="60"/>
      <c r="G200" s="60">
        <v>110890748.77509999</v>
      </c>
      <c r="H200" s="60">
        <v>7728320.6600000001</v>
      </c>
      <c r="I200" s="60">
        <v>5141428.2039999999</v>
      </c>
      <c r="J200" s="60">
        <f t="shared" si="48"/>
        <v>2570714.102</v>
      </c>
      <c r="K200" s="60">
        <f t="shared" si="41"/>
        <v>2570714.102</v>
      </c>
      <c r="L200" s="60">
        <v>181676199.76820001</v>
      </c>
      <c r="M200" s="65">
        <f t="shared" ref="M200:M263" si="51">E200+F200+G200+H200+K200+L200</f>
        <v>363356174.66140002</v>
      </c>
      <c r="N200" s="64"/>
      <c r="O200" s="180"/>
      <c r="P200" s="66">
        <v>17</v>
      </c>
      <c r="Q200" s="180"/>
      <c r="R200" s="60" t="s">
        <v>519</v>
      </c>
      <c r="S200" s="60">
        <v>46244007.625699997</v>
      </c>
      <c r="T200" s="60"/>
      <c r="U200" s="60">
        <v>84774614.148499995</v>
      </c>
      <c r="V200" s="60">
        <v>7979122.0899999999</v>
      </c>
      <c r="W200" s="60">
        <v>3930558.6532999999</v>
      </c>
      <c r="X200" s="60">
        <v>0</v>
      </c>
      <c r="Y200" s="60">
        <f t="shared" si="39"/>
        <v>3930558.6532999999</v>
      </c>
      <c r="Z200" s="60">
        <v>149735764.6478</v>
      </c>
      <c r="AA200" s="65">
        <f t="shared" ref="AA200:AA263" si="52">S200+T200+U200+V200+Y200+Z200</f>
        <v>292664067.16530001</v>
      </c>
    </row>
    <row r="201" spans="1:27" ht="24.9" customHeight="1">
      <c r="A201" s="56"/>
      <c r="B201" s="171" t="s">
        <v>520</v>
      </c>
      <c r="C201" s="172"/>
      <c r="D201" s="61"/>
      <c r="E201" s="61">
        <f>SUM(E183:E200)</f>
        <v>968974402.21739995</v>
      </c>
      <c r="F201" s="61">
        <f t="shared" ref="F201:M201" si="53">SUM(F183:F200)</f>
        <v>0</v>
      </c>
      <c r="G201" s="61">
        <f t="shared" si="53"/>
        <v>1776325956.2737</v>
      </c>
      <c r="H201" s="61">
        <f t="shared" si="53"/>
        <v>126857405.92</v>
      </c>
      <c r="I201" s="61">
        <f t="shared" si="53"/>
        <v>82359010.754999995</v>
      </c>
      <c r="J201" s="61">
        <f t="shared" si="53"/>
        <v>41179505.377499998</v>
      </c>
      <c r="K201" s="61">
        <f t="shared" si="53"/>
        <v>41179505.377499998</v>
      </c>
      <c r="L201" s="61">
        <f t="shared" si="53"/>
        <v>2953081329.4717002</v>
      </c>
      <c r="M201" s="61">
        <f t="shared" si="53"/>
        <v>5866418599.2602997</v>
      </c>
      <c r="N201" s="64"/>
      <c r="O201" s="180"/>
      <c r="P201" s="66">
        <v>18</v>
      </c>
      <c r="Q201" s="180"/>
      <c r="R201" s="60" t="s">
        <v>521</v>
      </c>
      <c r="S201" s="60">
        <v>42978994.451200001</v>
      </c>
      <c r="T201" s="60"/>
      <c r="U201" s="60">
        <v>78789184.981000006</v>
      </c>
      <c r="V201" s="60">
        <v>8218083.0300000003</v>
      </c>
      <c r="W201" s="60">
        <v>3653045.3829000001</v>
      </c>
      <c r="X201" s="60">
        <v>0</v>
      </c>
      <c r="Y201" s="60">
        <f t="shared" si="39"/>
        <v>3653045.3829000001</v>
      </c>
      <c r="Z201" s="60">
        <v>155920054.9736</v>
      </c>
      <c r="AA201" s="65">
        <f t="shared" si="52"/>
        <v>289559362.81870002</v>
      </c>
    </row>
    <row r="202" spans="1:27" ht="24.9" customHeight="1">
      <c r="A202" s="178">
        <v>10</v>
      </c>
      <c r="B202" s="179" t="s">
        <v>522</v>
      </c>
      <c r="C202" s="56">
        <v>1</v>
      </c>
      <c r="D202" s="60" t="s">
        <v>523</v>
      </c>
      <c r="E202" s="60">
        <v>42358933.182899997</v>
      </c>
      <c r="F202" s="60"/>
      <c r="G202" s="60">
        <v>77652487.331599995</v>
      </c>
      <c r="H202" s="60">
        <v>7895924.1500000004</v>
      </c>
      <c r="I202" s="60">
        <v>3600342.6154999998</v>
      </c>
      <c r="J202" s="60">
        <f t="shared" si="48"/>
        <v>1800171.3077499999</v>
      </c>
      <c r="K202" s="60">
        <f t="shared" ref="K202:K226" si="54">I202-J202</f>
        <v>1800171.3077499999</v>
      </c>
      <c r="L202" s="74">
        <v>149790257.61649999</v>
      </c>
      <c r="M202" s="65">
        <f t="shared" si="51"/>
        <v>279497773.58875</v>
      </c>
      <c r="N202" s="64"/>
      <c r="O202" s="180"/>
      <c r="P202" s="66">
        <v>19</v>
      </c>
      <c r="Q202" s="180"/>
      <c r="R202" s="60" t="s">
        <v>524</v>
      </c>
      <c r="S202" s="60">
        <v>40823262.589900002</v>
      </c>
      <c r="T202" s="60"/>
      <c r="U202" s="60">
        <v>74837292.700800002</v>
      </c>
      <c r="V202" s="60">
        <v>7485435.3399999999</v>
      </c>
      <c r="W202" s="60">
        <v>3469816.6587</v>
      </c>
      <c r="X202" s="60">
        <v>0</v>
      </c>
      <c r="Y202" s="60">
        <f t="shared" si="39"/>
        <v>3469816.6587</v>
      </c>
      <c r="Z202" s="60">
        <v>136959190.19060001</v>
      </c>
      <c r="AA202" s="65">
        <f t="shared" si="52"/>
        <v>263574997.47999999</v>
      </c>
    </row>
    <row r="203" spans="1:27" ht="24.9" customHeight="1">
      <c r="A203" s="178"/>
      <c r="B203" s="180"/>
      <c r="C203" s="56">
        <v>2</v>
      </c>
      <c r="D203" s="60" t="s">
        <v>525</v>
      </c>
      <c r="E203" s="60">
        <v>46169556.490699999</v>
      </c>
      <c r="F203" s="60"/>
      <c r="G203" s="60">
        <v>84638130.167699993</v>
      </c>
      <c r="H203" s="60">
        <v>8381214.6900000004</v>
      </c>
      <c r="I203" s="60">
        <v>3924230.5997000001</v>
      </c>
      <c r="J203" s="60">
        <f t="shared" si="48"/>
        <v>1962115.2998500001</v>
      </c>
      <c r="K203" s="60">
        <f t="shared" si="54"/>
        <v>1962115.2998500001</v>
      </c>
      <c r="L203" s="74">
        <v>162349538.6318</v>
      </c>
      <c r="M203" s="65">
        <f t="shared" si="51"/>
        <v>303500555.28004998</v>
      </c>
      <c r="N203" s="64"/>
      <c r="O203" s="181"/>
      <c r="P203" s="66">
        <v>20</v>
      </c>
      <c r="Q203" s="181"/>
      <c r="R203" s="60" t="s">
        <v>526</v>
      </c>
      <c r="S203" s="60">
        <v>55369835.387000002</v>
      </c>
      <c r="T203" s="60"/>
      <c r="U203" s="60">
        <v>101504101.20990001</v>
      </c>
      <c r="V203" s="60">
        <v>9925570.7599999998</v>
      </c>
      <c r="W203" s="60">
        <v>4706218.0979000004</v>
      </c>
      <c r="X203" s="60">
        <v>0</v>
      </c>
      <c r="Y203" s="60">
        <f t="shared" si="39"/>
        <v>4706218.0979000004</v>
      </c>
      <c r="Z203" s="60">
        <v>200109703.09830001</v>
      </c>
      <c r="AA203" s="65">
        <f t="shared" si="52"/>
        <v>371615428.55309999</v>
      </c>
    </row>
    <row r="204" spans="1:27" ht="24.9" customHeight="1">
      <c r="A204" s="178"/>
      <c r="B204" s="180"/>
      <c r="C204" s="56">
        <v>3</v>
      </c>
      <c r="D204" s="60" t="s">
        <v>527</v>
      </c>
      <c r="E204" s="60">
        <v>39467362.429799996</v>
      </c>
      <c r="F204" s="60"/>
      <c r="G204" s="60">
        <v>72351653.613700002</v>
      </c>
      <c r="H204" s="60">
        <v>7651649.6699999999</v>
      </c>
      <c r="I204" s="60">
        <v>3354570.4813000001</v>
      </c>
      <c r="J204" s="60">
        <f t="shared" si="48"/>
        <v>1677285.2406500001</v>
      </c>
      <c r="K204" s="60">
        <f t="shared" si="54"/>
        <v>1677285.2406500001</v>
      </c>
      <c r="L204" s="74">
        <v>143468453.0835</v>
      </c>
      <c r="M204" s="65">
        <f t="shared" si="51"/>
        <v>264616404.03764999</v>
      </c>
      <c r="N204" s="64"/>
      <c r="O204" s="56"/>
      <c r="P204" s="172" t="s">
        <v>528</v>
      </c>
      <c r="Q204" s="173"/>
      <c r="R204" s="61"/>
      <c r="S204" s="61">
        <f>SUM(S184:S203)</f>
        <v>1007311354.316</v>
      </c>
      <c r="T204" s="61">
        <f t="shared" ref="T204:X204" si="55">SUM(T184:T203)</f>
        <v>0</v>
      </c>
      <c r="U204" s="61">
        <f t="shared" si="55"/>
        <v>1846605339.2388999</v>
      </c>
      <c r="V204" s="61">
        <f t="shared" si="55"/>
        <v>180392053.91</v>
      </c>
      <c r="W204" s="61">
        <f t="shared" si="55"/>
        <v>85617500.806600004</v>
      </c>
      <c r="X204" s="61">
        <f t="shared" si="55"/>
        <v>0</v>
      </c>
      <c r="Y204" s="61">
        <f t="shared" si="39"/>
        <v>85617500.806600004</v>
      </c>
      <c r="Z204" s="61">
        <f>SUM(Z184:Z203)</f>
        <v>3533266416.5082002</v>
      </c>
      <c r="AA204" s="61">
        <f>SUM(AA184:AA203)</f>
        <v>6653192664.7797003</v>
      </c>
    </row>
    <row r="205" spans="1:27" ht="33.75" customHeight="1">
      <c r="A205" s="178"/>
      <c r="B205" s="180"/>
      <c r="C205" s="56">
        <v>4</v>
      </c>
      <c r="D205" s="60" t="s">
        <v>529</v>
      </c>
      <c r="E205" s="60">
        <v>56721736.284699999</v>
      </c>
      <c r="F205" s="60"/>
      <c r="G205" s="60">
        <v>103982408.8404</v>
      </c>
      <c r="H205" s="60">
        <v>9314965.9900000002</v>
      </c>
      <c r="I205" s="60">
        <v>4821124.3536999999</v>
      </c>
      <c r="J205" s="60">
        <f t="shared" si="48"/>
        <v>2410562.1768499999</v>
      </c>
      <c r="K205" s="60">
        <f t="shared" si="54"/>
        <v>2410562.1768499999</v>
      </c>
      <c r="L205" s="74">
        <v>186514948.7529</v>
      </c>
      <c r="M205" s="65">
        <f t="shared" si="51"/>
        <v>358944622.04484999</v>
      </c>
      <c r="N205" s="64"/>
      <c r="O205" s="179">
        <v>28</v>
      </c>
      <c r="P205" s="66">
        <v>1</v>
      </c>
      <c r="Q205" s="185" t="s">
        <v>114</v>
      </c>
      <c r="R205" s="69" t="s">
        <v>530</v>
      </c>
      <c r="S205" s="60">
        <v>53372069.937399998</v>
      </c>
      <c r="T205" s="60"/>
      <c r="U205" s="60">
        <v>97841793.2949</v>
      </c>
      <c r="V205" s="60">
        <v>7791956.5300000003</v>
      </c>
      <c r="W205" s="60">
        <v>4536415.8969000001</v>
      </c>
      <c r="X205" s="60">
        <f t="shared" ref="X205:X222" si="56">W205/2</f>
        <v>2268207.94845</v>
      </c>
      <c r="Y205" s="60">
        <f t="shared" si="39"/>
        <v>2268207.94845</v>
      </c>
      <c r="Z205" s="60">
        <v>169091691.18959999</v>
      </c>
      <c r="AA205" s="65">
        <f t="shared" si="52"/>
        <v>330365718.90034997</v>
      </c>
    </row>
    <row r="206" spans="1:27" ht="24.9" customHeight="1">
      <c r="A206" s="178"/>
      <c r="B206" s="180"/>
      <c r="C206" s="56">
        <v>5</v>
      </c>
      <c r="D206" s="60" t="s">
        <v>531</v>
      </c>
      <c r="E206" s="60">
        <v>51607966.121200003</v>
      </c>
      <c r="F206" s="60"/>
      <c r="G206" s="60">
        <v>94607834.388300002</v>
      </c>
      <c r="H206" s="60">
        <v>9194985.2599999998</v>
      </c>
      <c r="I206" s="60">
        <v>4386474.0153000001</v>
      </c>
      <c r="J206" s="60">
        <f t="shared" si="48"/>
        <v>2193237.00765</v>
      </c>
      <c r="K206" s="60">
        <f t="shared" si="54"/>
        <v>2193237.00765</v>
      </c>
      <c r="L206" s="74">
        <v>183409856.9598</v>
      </c>
      <c r="M206" s="65">
        <f t="shared" si="51"/>
        <v>341013879.73694998</v>
      </c>
      <c r="N206" s="64"/>
      <c r="O206" s="180"/>
      <c r="P206" s="66">
        <v>2</v>
      </c>
      <c r="Q206" s="186"/>
      <c r="R206" s="69" t="s">
        <v>532</v>
      </c>
      <c r="S206" s="60">
        <v>56459090.362000003</v>
      </c>
      <c r="T206" s="60"/>
      <c r="U206" s="60">
        <v>103500925.77069999</v>
      </c>
      <c r="V206" s="60">
        <v>8310913.0599999996</v>
      </c>
      <c r="W206" s="60">
        <v>4798800.4840000002</v>
      </c>
      <c r="X206" s="60">
        <f t="shared" si="56"/>
        <v>2399400.2420000001</v>
      </c>
      <c r="Y206" s="60">
        <f t="shared" si="39"/>
        <v>2399400.2420000001</v>
      </c>
      <c r="Z206" s="60">
        <v>182522245.42609999</v>
      </c>
      <c r="AA206" s="65">
        <f t="shared" si="52"/>
        <v>353192574.86080003</v>
      </c>
    </row>
    <row r="207" spans="1:27" ht="24.9" customHeight="1">
      <c r="A207" s="178"/>
      <c r="B207" s="180"/>
      <c r="C207" s="56">
        <v>6</v>
      </c>
      <c r="D207" s="60" t="s">
        <v>533</v>
      </c>
      <c r="E207" s="60">
        <v>52864141.483099997</v>
      </c>
      <c r="F207" s="60"/>
      <c r="G207" s="60">
        <v>96910657.761199996</v>
      </c>
      <c r="H207" s="60">
        <v>9232842.5999999996</v>
      </c>
      <c r="I207" s="60">
        <v>4493243.9773000004</v>
      </c>
      <c r="J207" s="60">
        <f t="shared" si="48"/>
        <v>2246621.9886500002</v>
      </c>
      <c r="K207" s="60">
        <f t="shared" si="54"/>
        <v>2246621.9886500002</v>
      </c>
      <c r="L207" s="74">
        <v>184389601.94749999</v>
      </c>
      <c r="M207" s="65">
        <f t="shared" si="51"/>
        <v>345643865.78044999</v>
      </c>
      <c r="N207" s="64"/>
      <c r="O207" s="180"/>
      <c r="P207" s="66">
        <v>3</v>
      </c>
      <c r="Q207" s="186"/>
      <c r="R207" s="69" t="s">
        <v>534</v>
      </c>
      <c r="S207" s="60">
        <v>57480001.207999997</v>
      </c>
      <c r="T207" s="60"/>
      <c r="U207" s="60">
        <v>105372461.7273</v>
      </c>
      <c r="V207" s="60">
        <v>8523103.4499999993</v>
      </c>
      <c r="W207" s="60">
        <v>4885573.8880000003</v>
      </c>
      <c r="X207" s="60">
        <f t="shared" si="56"/>
        <v>2442786.9440000001</v>
      </c>
      <c r="Y207" s="60">
        <f t="shared" si="39"/>
        <v>2442786.9440000001</v>
      </c>
      <c r="Z207" s="60">
        <v>188013716.08199999</v>
      </c>
      <c r="AA207" s="65">
        <f t="shared" si="52"/>
        <v>361832069.4113</v>
      </c>
    </row>
    <row r="208" spans="1:27" ht="24.9" customHeight="1">
      <c r="A208" s="178"/>
      <c r="B208" s="180"/>
      <c r="C208" s="56">
        <v>7</v>
      </c>
      <c r="D208" s="60" t="s">
        <v>535</v>
      </c>
      <c r="E208" s="60">
        <v>56045744.651600003</v>
      </c>
      <c r="F208" s="60"/>
      <c r="G208" s="60">
        <v>102743179.5262</v>
      </c>
      <c r="H208" s="60">
        <v>8963311.8599999994</v>
      </c>
      <c r="I208" s="60">
        <v>4763667.7253</v>
      </c>
      <c r="J208" s="60">
        <f t="shared" si="48"/>
        <v>2381833.86265</v>
      </c>
      <c r="K208" s="60">
        <f t="shared" si="54"/>
        <v>2381833.86265</v>
      </c>
      <c r="L208" s="74">
        <v>177414167.5442</v>
      </c>
      <c r="M208" s="65">
        <f t="shared" si="51"/>
        <v>347548237.44464999</v>
      </c>
      <c r="N208" s="64"/>
      <c r="O208" s="180"/>
      <c r="P208" s="66">
        <v>4</v>
      </c>
      <c r="Q208" s="186"/>
      <c r="R208" s="69" t="s">
        <v>536</v>
      </c>
      <c r="S208" s="60">
        <v>42633903.116300002</v>
      </c>
      <c r="T208" s="60"/>
      <c r="U208" s="60">
        <v>78156562.804399997</v>
      </c>
      <c r="V208" s="60">
        <v>6534781.8600000003</v>
      </c>
      <c r="W208" s="60">
        <v>3623713.9775999999</v>
      </c>
      <c r="X208" s="60">
        <f t="shared" si="56"/>
        <v>1811856.9887999999</v>
      </c>
      <c r="Y208" s="60">
        <f t="shared" ref="Y208:Y271" si="57">W208-X208</f>
        <v>1811856.9887999999</v>
      </c>
      <c r="Z208" s="60">
        <v>136556109.6934</v>
      </c>
      <c r="AA208" s="65">
        <f t="shared" si="52"/>
        <v>265693214.46290001</v>
      </c>
    </row>
    <row r="209" spans="1:27" ht="24.9" customHeight="1">
      <c r="A209" s="178"/>
      <c r="B209" s="180"/>
      <c r="C209" s="56">
        <v>8</v>
      </c>
      <c r="D209" s="60" t="s">
        <v>537</v>
      </c>
      <c r="E209" s="60">
        <v>52711842.783100002</v>
      </c>
      <c r="F209" s="60"/>
      <c r="G209" s="60">
        <v>96631463.457100004</v>
      </c>
      <c r="H209" s="60">
        <v>8678530.0199999996</v>
      </c>
      <c r="I209" s="60">
        <v>4480299.1871999996</v>
      </c>
      <c r="J209" s="60">
        <f t="shared" si="48"/>
        <v>2240149.5935999998</v>
      </c>
      <c r="K209" s="60">
        <f t="shared" si="54"/>
        <v>2240149.5935999998</v>
      </c>
      <c r="L209" s="74">
        <v>170044035.8743</v>
      </c>
      <c r="M209" s="65">
        <f t="shared" si="51"/>
        <v>330306021.7281</v>
      </c>
      <c r="N209" s="64"/>
      <c r="O209" s="180"/>
      <c r="P209" s="66">
        <v>5</v>
      </c>
      <c r="Q209" s="186"/>
      <c r="R209" s="60" t="s">
        <v>538</v>
      </c>
      <c r="S209" s="60">
        <v>44675170.820200004</v>
      </c>
      <c r="T209" s="60"/>
      <c r="U209" s="60">
        <v>81898619.145300001</v>
      </c>
      <c r="V209" s="60">
        <v>7199462.1100000003</v>
      </c>
      <c r="W209" s="60">
        <v>3797213.699</v>
      </c>
      <c r="X209" s="60">
        <f t="shared" si="56"/>
        <v>1898606.8495</v>
      </c>
      <c r="Y209" s="60">
        <f t="shared" si="57"/>
        <v>1898606.8495</v>
      </c>
      <c r="Z209" s="60">
        <v>153757982.31459999</v>
      </c>
      <c r="AA209" s="65">
        <f t="shared" si="52"/>
        <v>289429841.2396</v>
      </c>
    </row>
    <row r="210" spans="1:27" ht="24.9" customHeight="1">
      <c r="A210" s="178"/>
      <c r="B210" s="180"/>
      <c r="C210" s="56">
        <v>9</v>
      </c>
      <c r="D210" s="60" t="s">
        <v>539</v>
      </c>
      <c r="E210" s="60">
        <v>49597959.530900002</v>
      </c>
      <c r="F210" s="60"/>
      <c r="G210" s="60">
        <v>90923085.987900004</v>
      </c>
      <c r="H210" s="60">
        <v>8429225.9100000001</v>
      </c>
      <c r="I210" s="60">
        <v>4215631.3655000003</v>
      </c>
      <c r="J210" s="60">
        <f t="shared" si="48"/>
        <v>2107815.6827500002</v>
      </c>
      <c r="K210" s="60">
        <f t="shared" si="54"/>
        <v>2107815.6827500002</v>
      </c>
      <c r="L210" s="74">
        <v>163592065.22150001</v>
      </c>
      <c r="M210" s="65">
        <f t="shared" si="51"/>
        <v>314650152.33305001</v>
      </c>
      <c r="N210" s="64"/>
      <c r="O210" s="180"/>
      <c r="P210" s="66">
        <v>6</v>
      </c>
      <c r="Q210" s="186"/>
      <c r="R210" s="60" t="s">
        <v>540</v>
      </c>
      <c r="S210" s="60">
        <v>68655231.620900005</v>
      </c>
      <c r="T210" s="60"/>
      <c r="U210" s="60">
        <v>125858918.1336</v>
      </c>
      <c r="V210" s="60">
        <v>10195924.67</v>
      </c>
      <c r="W210" s="60">
        <v>5835424.4926000005</v>
      </c>
      <c r="X210" s="60">
        <f t="shared" si="56"/>
        <v>2917712.2463000002</v>
      </c>
      <c r="Y210" s="60">
        <f t="shared" si="57"/>
        <v>2917712.2463000002</v>
      </c>
      <c r="Z210" s="60">
        <v>231306197.72510001</v>
      </c>
      <c r="AA210" s="65">
        <f t="shared" si="52"/>
        <v>438933984.39590001</v>
      </c>
    </row>
    <row r="211" spans="1:27" ht="24.9" customHeight="1">
      <c r="A211" s="178"/>
      <c r="B211" s="180"/>
      <c r="C211" s="56">
        <v>10</v>
      </c>
      <c r="D211" s="60" t="s">
        <v>541</v>
      </c>
      <c r="E211" s="60">
        <v>55461588.799900003</v>
      </c>
      <c r="F211" s="60"/>
      <c r="G211" s="60">
        <v>101672303.76369999</v>
      </c>
      <c r="H211" s="60">
        <v>9558956.5500000007</v>
      </c>
      <c r="I211" s="60">
        <v>4714016.7768999999</v>
      </c>
      <c r="J211" s="60">
        <f t="shared" si="48"/>
        <v>2357008.38845</v>
      </c>
      <c r="K211" s="60">
        <f t="shared" si="54"/>
        <v>2357008.38845</v>
      </c>
      <c r="L211" s="74">
        <v>192829405.19850001</v>
      </c>
      <c r="M211" s="65">
        <f t="shared" si="51"/>
        <v>361879262.70055002</v>
      </c>
      <c r="N211" s="64"/>
      <c r="O211" s="180"/>
      <c r="P211" s="66">
        <v>7</v>
      </c>
      <c r="Q211" s="186"/>
      <c r="R211" s="60" t="s">
        <v>542</v>
      </c>
      <c r="S211" s="60">
        <v>48352614.351199999</v>
      </c>
      <c r="T211" s="60"/>
      <c r="U211" s="60">
        <v>88640116.528300002</v>
      </c>
      <c r="V211" s="60">
        <v>7164809.1299999999</v>
      </c>
      <c r="W211" s="60">
        <v>4109781.9264000002</v>
      </c>
      <c r="X211" s="60">
        <f t="shared" si="56"/>
        <v>2054890.9632000001</v>
      </c>
      <c r="Y211" s="60">
        <f t="shared" si="57"/>
        <v>2054890.9632000001</v>
      </c>
      <c r="Z211" s="60">
        <v>152861165.7419</v>
      </c>
      <c r="AA211" s="65">
        <f t="shared" si="52"/>
        <v>299073596.71460003</v>
      </c>
    </row>
    <row r="212" spans="1:27" ht="24.9" customHeight="1">
      <c r="A212" s="178"/>
      <c r="B212" s="180"/>
      <c r="C212" s="56">
        <v>11</v>
      </c>
      <c r="D212" s="60" t="s">
        <v>543</v>
      </c>
      <c r="E212" s="60">
        <v>46604828.4648</v>
      </c>
      <c r="F212" s="60"/>
      <c r="G212" s="60">
        <v>85436071.685800001</v>
      </c>
      <c r="H212" s="60">
        <v>7875102.6200000001</v>
      </c>
      <c r="I212" s="60">
        <v>3961227.0044999998</v>
      </c>
      <c r="J212" s="60">
        <f t="shared" si="48"/>
        <v>1980613.5022499999</v>
      </c>
      <c r="K212" s="60">
        <f t="shared" si="54"/>
        <v>1980613.5022499999</v>
      </c>
      <c r="L212" s="74">
        <v>149251397.87329999</v>
      </c>
      <c r="M212" s="65">
        <f t="shared" si="51"/>
        <v>291148014.14614999</v>
      </c>
      <c r="N212" s="64"/>
      <c r="O212" s="180"/>
      <c r="P212" s="66">
        <v>8</v>
      </c>
      <c r="Q212" s="186"/>
      <c r="R212" s="60" t="s">
        <v>544</v>
      </c>
      <c r="S212" s="60">
        <v>48715480.408399999</v>
      </c>
      <c r="T212" s="60"/>
      <c r="U212" s="60">
        <v>89305323.364199996</v>
      </c>
      <c r="V212" s="60">
        <v>7804368.3300000001</v>
      </c>
      <c r="W212" s="60">
        <v>4140624.1131000002</v>
      </c>
      <c r="X212" s="60">
        <f t="shared" si="56"/>
        <v>2070312.0565500001</v>
      </c>
      <c r="Y212" s="60">
        <f t="shared" si="57"/>
        <v>2070312.0565500001</v>
      </c>
      <c r="Z212" s="60">
        <v>169412907.58199999</v>
      </c>
      <c r="AA212" s="65">
        <f t="shared" si="52"/>
        <v>317308391.74115002</v>
      </c>
    </row>
    <row r="213" spans="1:27" ht="24.9" customHeight="1">
      <c r="A213" s="178"/>
      <c r="B213" s="180"/>
      <c r="C213" s="56">
        <v>12</v>
      </c>
      <c r="D213" s="60" t="s">
        <v>545</v>
      </c>
      <c r="E213" s="60">
        <v>48065832.270000003</v>
      </c>
      <c r="F213" s="60"/>
      <c r="G213" s="60">
        <v>88114387.001000002</v>
      </c>
      <c r="H213" s="60">
        <v>8499126.7899999991</v>
      </c>
      <c r="I213" s="60">
        <v>4085406.5781</v>
      </c>
      <c r="J213" s="60">
        <f t="shared" si="48"/>
        <v>2042703.28905</v>
      </c>
      <c r="K213" s="60">
        <f t="shared" si="54"/>
        <v>2042703.28905</v>
      </c>
      <c r="L213" s="74">
        <v>165401094.35949999</v>
      </c>
      <c r="M213" s="65">
        <f t="shared" si="51"/>
        <v>312123143.70955002</v>
      </c>
      <c r="N213" s="64"/>
      <c r="O213" s="180"/>
      <c r="P213" s="66">
        <v>9</v>
      </c>
      <c r="Q213" s="186"/>
      <c r="R213" s="60" t="s">
        <v>546</v>
      </c>
      <c r="S213" s="60">
        <v>58567902.883199997</v>
      </c>
      <c r="T213" s="60"/>
      <c r="U213" s="60">
        <v>107366805.41590001</v>
      </c>
      <c r="V213" s="60">
        <v>8578253.4800000004</v>
      </c>
      <c r="W213" s="60">
        <v>4978041.2489999998</v>
      </c>
      <c r="X213" s="60">
        <f t="shared" si="56"/>
        <v>2489020.6244999999</v>
      </c>
      <c r="Y213" s="60">
        <f t="shared" si="57"/>
        <v>2489020.6244999999</v>
      </c>
      <c r="Z213" s="60">
        <v>189440994.5837</v>
      </c>
      <c r="AA213" s="65">
        <f t="shared" si="52"/>
        <v>366442976.98729998</v>
      </c>
    </row>
    <row r="214" spans="1:27" ht="24.9" customHeight="1">
      <c r="A214" s="178"/>
      <c r="B214" s="180"/>
      <c r="C214" s="56">
        <v>13</v>
      </c>
      <c r="D214" s="60" t="s">
        <v>547</v>
      </c>
      <c r="E214" s="60">
        <v>44027265.050700001</v>
      </c>
      <c r="F214" s="60"/>
      <c r="G214" s="60">
        <v>80710876.896500006</v>
      </c>
      <c r="H214" s="60">
        <v>8238235.6299999999</v>
      </c>
      <c r="I214" s="60">
        <v>3742144.2584000002</v>
      </c>
      <c r="J214" s="60">
        <f t="shared" si="48"/>
        <v>1871072.1292000001</v>
      </c>
      <c r="K214" s="60">
        <f t="shared" si="54"/>
        <v>1871072.1292000001</v>
      </c>
      <c r="L214" s="74">
        <v>158649251.75870001</v>
      </c>
      <c r="M214" s="65">
        <f t="shared" si="51"/>
        <v>293496701.46509999</v>
      </c>
      <c r="N214" s="64"/>
      <c r="O214" s="180"/>
      <c r="P214" s="66">
        <v>10</v>
      </c>
      <c r="Q214" s="186"/>
      <c r="R214" s="60" t="s">
        <v>548</v>
      </c>
      <c r="S214" s="60">
        <v>63553361.850500003</v>
      </c>
      <c r="T214" s="60"/>
      <c r="U214" s="60">
        <v>116506159.50759999</v>
      </c>
      <c r="V214" s="60">
        <v>9349596.7899999991</v>
      </c>
      <c r="W214" s="60">
        <v>5401785.6407000003</v>
      </c>
      <c r="X214" s="60">
        <f t="shared" si="56"/>
        <v>2700892.8203500002</v>
      </c>
      <c r="Y214" s="60">
        <f t="shared" si="57"/>
        <v>2700892.8203500002</v>
      </c>
      <c r="Z214" s="60">
        <v>209403298.70770001</v>
      </c>
      <c r="AA214" s="65">
        <f t="shared" si="52"/>
        <v>401513309.67615002</v>
      </c>
    </row>
    <row r="215" spans="1:27" ht="24.9" customHeight="1">
      <c r="A215" s="178"/>
      <c r="B215" s="180"/>
      <c r="C215" s="56">
        <v>14</v>
      </c>
      <c r="D215" s="60" t="s">
        <v>549</v>
      </c>
      <c r="E215" s="60">
        <v>43118764.641999997</v>
      </c>
      <c r="F215" s="60"/>
      <c r="G215" s="60">
        <v>79045411.995100006</v>
      </c>
      <c r="H215" s="60">
        <v>8039308.8300000001</v>
      </c>
      <c r="I215" s="60">
        <v>3664925.2991999998</v>
      </c>
      <c r="J215" s="60">
        <f t="shared" si="48"/>
        <v>1832462.6495999999</v>
      </c>
      <c r="K215" s="60">
        <f t="shared" si="54"/>
        <v>1832462.6495999999</v>
      </c>
      <c r="L215" s="74">
        <v>153501041.75740001</v>
      </c>
      <c r="M215" s="65">
        <f t="shared" si="51"/>
        <v>285536989.87410003</v>
      </c>
      <c r="N215" s="64"/>
      <c r="O215" s="180"/>
      <c r="P215" s="66">
        <v>11</v>
      </c>
      <c r="Q215" s="186"/>
      <c r="R215" s="60" t="s">
        <v>550</v>
      </c>
      <c r="S215" s="60">
        <v>48627808.8671</v>
      </c>
      <c r="T215" s="60"/>
      <c r="U215" s="60">
        <v>89144603.706300005</v>
      </c>
      <c r="V215" s="60">
        <v>7515719.6299999999</v>
      </c>
      <c r="W215" s="60">
        <v>4133172.3772</v>
      </c>
      <c r="X215" s="60">
        <f t="shared" si="56"/>
        <v>2066586.1886</v>
      </c>
      <c r="Y215" s="60">
        <f t="shared" si="57"/>
        <v>2066586.1886</v>
      </c>
      <c r="Z215" s="60">
        <v>161942701.9598</v>
      </c>
      <c r="AA215" s="65">
        <f t="shared" si="52"/>
        <v>309297420.35180002</v>
      </c>
    </row>
    <row r="216" spans="1:27" ht="24.9" customHeight="1">
      <c r="A216" s="178"/>
      <c r="B216" s="180"/>
      <c r="C216" s="56">
        <v>15</v>
      </c>
      <c r="D216" s="60" t="s">
        <v>551</v>
      </c>
      <c r="E216" s="60">
        <v>46788832.996299997</v>
      </c>
      <c r="F216" s="60"/>
      <c r="G216" s="60">
        <v>85773389.188600004</v>
      </c>
      <c r="H216" s="60">
        <v>8502885.4800000004</v>
      </c>
      <c r="I216" s="60">
        <v>3976866.6655999999</v>
      </c>
      <c r="J216" s="60">
        <f t="shared" si="48"/>
        <v>1988433.3328</v>
      </c>
      <c r="K216" s="60">
        <f t="shared" si="54"/>
        <v>1988433.3328</v>
      </c>
      <c r="L216" s="74">
        <v>165498369.0404</v>
      </c>
      <c r="M216" s="65">
        <f t="shared" si="51"/>
        <v>308551910.0381</v>
      </c>
      <c r="N216" s="64"/>
      <c r="O216" s="180"/>
      <c r="P216" s="66">
        <v>12</v>
      </c>
      <c r="Q216" s="186"/>
      <c r="R216" s="60" t="s">
        <v>552</v>
      </c>
      <c r="S216" s="60">
        <v>50332969.649300002</v>
      </c>
      <c r="T216" s="60"/>
      <c r="U216" s="60">
        <v>92270508.116500005</v>
      </c>
      <c r="V216" s="60">
        <v>7757628.0300000003</v>
      </c>
      <c r="W216" s="60">
        <v>4278104.3329999996</v>
      </c>
      <c r="X216" s="60">
        <f t="shared" si="56"/>
        <v>2139052.1664999998</v>
      </c>
      <c r="Y216" s="60">
        <f t="shared" si="57"/>
        <v>2139052.1664999998</v>
      </c>
      <c r="Z216" s="60">
        <v>168203272.43110001</v>
      </c>
      <c r="AA216" s="65">
        <f t="shared" si="52"/>
        <v>320703430.39340001</v>
      </c>
    </row>
    <row r="217" spans="1:27" ht="24.9" customHeight="1">
      <c r="A217" s="178"/>
      <c r="B217" s="180"/>
      <c r="C217" s="56">
        <v>16</v>
      </c>
      <c r="D217" s="60" t="s">
        <v>553</v>
      </c>
      <c r="E217" s="60">
        <v>38640211.139300004</v>
      </c>
      <c r="F217" s="60"/>
      <c r="G217" s="60">
        <v>70835318.090499997</v>
      </c>
      <c r="H217" s="60">
        <v>7395612.3600000003</v>
      </c>
      <c r="I217" s="60">
        <v>3284265.8769</v>
      </c>
      <c r="J217" s="60">
        <f t="shared" si="48"/>
        <v>1642132.93845</v>
      </c>
      <c r="K217" s="60">
        <f t="shared" si="54"/>
        <v>1642132.93845</v>
      </c>
      <c r="L217" s="74">
        <v>136842227.78650001</v>
      </c>
      <c r="M217" s="65">
        <f t="shared" si="51"/>
        <v>255355502.31474999</v>
      </c>
      <c r="N217" s="64"/>
      <c r="O217" s="180"/>
      <c r="P217" s="66">
        <v>13</v>
      </c>
      <c r="Q217" s="186"/>
      <c r="R217" s="60" t="s">
        <v>554</v>
      </c>
      <c r="S217" s="60">
        <v>46775253.722000003</v>
      </c>
      <c r="T217" s="60"/>
      <c r="U217" s="60">
        <v>85748495.633699998</v>
      </c>
      <c r="V217" s="60">
        <v>7383056.6900000004</v>
      </c>
      <c r="W217" s="60">
        <v>3975712.4807000002</v>
      </c>
      <c r="X217" s="60">
        <f t="shared" si="56"/>
        <v>1987856.2403500001</v>
      </c>
      <c r="Y217" s="60">
        <f t="shared" si="57"/>
        <v>1987856.2403500001</v>
      </c>
      <c r="Z217" s="60">
        <v>158509395.5959</v>
      </c>
      <c r="AA217" s="65">
        <f t="shared" si="52"/>
        <v>300404057.88195002</v>
      </c>
    </row>
    <row r="218" spans="1:27" ht="24.9" customHeight="1">
      <c r="A218" s="178"/>
      <c r="B218" s="180"/>
      <c r="C218" s="56">
        <v>17</v>
      </c>
      <c r="D218" s="60" t="s">
        <v>555</v>
      </c>
      <c r="E218" s="60">
        <v>48670333.115699999</v>
      </c>
      <c r="F218" s="60"/>
      <c r="G218" s="60">
        <v>89222559.250400007</v>
      </c>
      <c r="H218" s="60">
        <v>8804189.3499999996</v>
      </c>
      <c r="I218" s="60">
        <v>4136786.7710000002</v>
      </c>
      <c r="J218" s="60">
        <f t="shared" si="48"/>
        <v>2068393.3855000001</v>
      </c>
      <c r="K218" s="60">
        <f t="shared" si="54"/>
        <v>2068393.3855000001</v>
      </c>
      <c r="L218" s="74">
        <v>173296089.4156</v>
      </c>
      <c r="M218" s="65">
        <f t="shared" si="51"/>
        <v>322061564.51719999</v>
      </c>
      <c r="N218" s="64"/>
      <c r="O218" s="180"/>
      <c r="P218" s="66">
        <v>14</v>
      </c>
      <c r="Q218" s="186"/>
      <c r="R218" s="60" t="s">
        <v>556</v>
      </c>
      <c r="S218" s="60">
        <v>58498837.720799997</v>
      </c>
      <c r="T218" s="60"/>
      <c r="U218" s="60">
        <v>107240195.01180001</v>
      </c>
      <c r="V218" s="60">
        <v>8534798.6699999999</v>
      </c>
      <c r="W218" s="60">
        <v>4972170.9819999998</v>
      </c>
      <c r="X218" s="60">
        <f t="shared" si="56"/>
        <v>2486085.4909999999</v>
      </c>
      <c r="Y218" s="60">
        <f t="shared" si="57"/>
        <v>2486085.4909999999</v>
      </c>
      <c r="Z218" s="60">
        <v>188316387.30140001</v>
      </c>
      <c r="AA218" s="65">
        <f t="shared" si="52"/>
        <v>365076304.19499999</v>
      </c>
    </row>
    <row r="219" spans="1:27" ht="24.9" customHeight="1">
      <c r="A219" s="178"/>
      <c r="B219" s="180"/>
      <c r="C219" s="56">
        <v>18</v>
      </c>
      <c r="D219" s="60" t="s">
        <v>557</v>
      </c>
      <c r="E219" s="60">
        <v>51171814.671099998</v>
      </c>
      <c r="F219" s="60"/>
      <c r="G219" s="60">
        <v>93808280.612800002</v>
      </c>
      <c r="H219" s="60">
        <v>8418490.6500000004</v>
      </c>
      <c r="I219" s="60">
        <v>4349402.8585000001</v>
      </c>
      <c r="J219" s="60">
        <f t="shared" si="48"/>
        <v>2174701.42925</v>
      </c>
      <c r="K219" s="60">
        <f t="shared" si="54"/>
        <v>2174701.42925</v>
      </c>
      <c r="L219" s="74">
        <v>163314237.53569999</v>
      </c>
      <c r="M219" s="65">
        <f t="shared" si="51"/>
        <v>318887524.89885002</v>
      </c>
      <c r="N219" s="64"/>
      <c r="O219" s="180"/>
      <c r="P219" s="66">
        <v>15</v>
      </c>
      <c r="Q219" s="186"/>
      <c r="R219" s="60" t="s">
        <v>558</v>
      </c>
      <c r="S219" s="60">
        <v>38823835.107299998</v>
      </c>
      <c r="T219" s="60"/>
      <c r="U219" s="60">
        <v>71171937.943200007</v>
      </c>
      <c r="V219" s="60">
        <v>6431106.8300000001</v>
      </c>
      <c r="W219" s="60">
        <v>3299873.1915000002</v>
      </c>
      <c r="X219" s="60">
        <f t="shared" si="56"/>
        <v>1649936.5957500001</v>
      </c>
      <c r="Y219" s="60">
        <f t="shared" si="57"/>
        <v>1649936.5957500001</v>
      </c>
      <c r="Z219" s="60">
        <v>133873008.06280001</v>
      </c>
      <c r="AA219" s="65">
        <f t="shared" si="52"/>
        <v>251949824.53905001</v>
      </c>
    </row>
    <row r="220" spans="1:27" ht="24.9" customHeight="1">
      <c r="A220" s="178"/>
      <c r="B220" s="180"/>
      <c r="C220" s="56">
        <v>19</v>
      </c>
      <c r="D220" s="60" t="s">
        <v>559</v>
      </c>
      <c r="E220" s="60">
        <v>66828900.533799998</v>
      </c>
      <c r="F220" s="60"/>
      <c r="G220" s="60">
        <v>122510884.06029999</v>
      </c>
      <c r="H220" s="60">
        <v>10820633.529999999</v>
      </c>
      <c r="I220" s="60">
        <v>5680193.5378</v>
      </c>
      <c r="J220" s="60">
        <f t="shared" si="48"/>
        <v>2840096.7689</v>
      </c>
      <c r="K220" s="60">
        <f t="shared" si="54"/>
        <v>2840096.7689</v>
      </c>
      <c r="L220" s="74">
        <v>225481506.36649999</v>
      </c>
      <c r="M220" s="65">
        <f t="shared" si="51"/>
        <v>428482021.25950003</v>
      </c>
      <c r="N220" s="64"/>
      <c r="O220" s="180"/>
      <c r="P220" s="66">
        <v>16</v>
      </c>
      <c r="Q220" s="186"/>
      <c r="R220" s="60" t="s">
        <v>560</v>
      </c>
      <c r="S220" s="60">
        <v>64165232.042300001</v>
      </c>
      <c r="T220" s="60"/>
      <c r="U220" s="60">
        <v>117627841.258</v>
      </c>
      <c r="V220" s="60">
        <v>9255724.1099999994</v>
      </c>
      <c r="W220" s="60">
        <v>5453792.199</v>
      </c>
      <c r="X220" s="60">
        <f t="shared" si="56"/>
        <v>2726896.0995</v>
      </c>
      <c r="Y220" s="60">
        <f t="shared" si="57"/>
        <v>2726896.0995</v>
      </c>
      <c r="Z220" s="60">
        <v>206973881.04719999</v>
      </c>
      <c r="AA220" s="65">
        <f t="shared" si="52"/>
        <v>400749574.55699998</v>
      </c>
    </row>
    <row r="221" spans="1:27" ht="24.9" customHeight="1">
      <c r="A221" s="178"/>
      <c r="B221" s="180"/>
      <c r="C221" s="56">
        <v>20</v>
      </c>
      <c r="D221" s="60" t="s">
        <v>561</v>
      </c>
      <c r="E221" s="60">
        <v>52976302.117799997</v>
      </c>
      <c r="F221" s="60"/>
      <c r="G221" s="60">
        <v>97116270.877700001</v>
      </c>
      <c r="H221" s="60">
        <v>9367831.0600000005</v>
      </c>
      <c r="I221" s="60">
        <v>4502777.1897999998</v>
      </c>
      <c r="J221" s="60">
        <f t="shared" si="48"/>
        <v>2251388.5948999999</v>
      </c>
      <c r="K221" s="60">
        <f t="shared" si="54"/>
        <v>2251388.5948999999</v>
      </c>
      <c r="L221" s="74">
        <v>187883092.6464</v>
      </c>
      <c r="M221" s="65">
        <f t="shared" si="51"/>
        <v>349594885.29680002</v>
      </c>
      <c r="N221" s="64"/>
      <c r="O221" s="180"/>
      <c r="P221" s="66">
        <v>17</v>
      </c>
      <c r="Q221" s="186"/>
      <c r="R221" s="60" t="s">
        <v>562</v>
      </c>
      <c r="S221" s="60">
        <v>51699769.483199999</v>
      </c>
      <c r="T221" s="60"/>
      <c r="U221" s="60">
        <v>94776128.508900002</v>
      </c>
      <c r="V221" s="60">
        <v>7379473.7699999996</v>
      </c>
      <c r="W221" s="60">
        <v>4394276.9397999998</v>
      </c>
      <c r="X221" s="60">
        <f t="shared" si="56"/>
        <v>2197138.4698999999</v>
      </c>
      <c r="Y221" s="60">
        <f t="shared" si="57"/>
        <v>2197138.4698999999</v>
      </c>
      <c r="Z221" s="60">
        <v>158416669.73100001</v>
      </c>
      <c r="AA221" s="65">
        <f t="shared" si="52"/>
        <v>314469179.963</v>
      </c>
    </row>
    <row r="222" spans="1:27" ht="24.9" customHeight="1">
      <c r="A222" s="178"/>
      <c r="B222" s="180"/>
      <c r="C222" s="56">
        <v>21</v>
      </c>
      <c r="D222" s="60" t="s">
        <v>563</v>
      </c>
      <c r="E222" s="60">
        <v>42014912.102399997</v>
      </c>
      <c r="F222" s="60"/>
      <c r="G222" s="60">
        <v>77021827.147699997</v>
      </c>
      <c r="H222" s="60">
        <v>8107911.7400000002</v>
      </c>
      <c r="I222" s="60">
        <v>3571102.1775000002</v>
      </c>
      <c r="J222" s="60">
        <f t="shared" si="48"/>
        <v>1785551.0887500001</v>
      </c>
      <c r="K222" s="60">
        <f t="shared" si="54"/>
        <v>1785551.0887500001</v>
      </c>
      <c r="L222" s="74">
        <v>155276479.63859999</v>
      </c>
      <c r="M222" s="65">
        <f t="shared" si="51"/>
        <v>284206681.71745002</v>
      </c>
      <c r="N222" s="64"/>
      <c r="O222" s="181"/>
      <c r="P222" s="66">
        <v>18</v>
      </c>
      <c r="Q222" s="187"/>
      <c r="R222" s="60" t="s">
        <v>564</v>
      </c>
      <c r="S222" s="60">
        <v>60657527.135399997</v>
      </c>
      <c r="T222" s="60"/>
      <c r="U222" s="60">
        <v>111197509.0853</v>
      </c>
      <c r="V222" s="60">
        <v>8379786.3799999999</v>
      </c>
      <c r="W222" s="60">
        <v>5155651.0866999999</v>
      </c>
      <c r="X222" s="60">
        <f t="shared" si="56"/>
        <v>2577825.5433499999</v>
      </c>
      <c r="Y222" s="60">
        <f t="shared" si="57"/>
        <v>2577825.5433499999</v>
      </c>
      <c r="Z222" s="60">
        <v>184304681.4858</v>
      </c>
      <c r="AA222" s="65">
        <f t="shared" si="52"/>
        <v>367117329.62984997</v>
      </c>
    </row>
    <row r="223" spans="1:27" ht="24.9" customHeight="1">
      <c r="A223" s="178"/>
      <c r="B223" s="180"/>
      <c r="C223" s="56">
        <v>22</v>
      </c>
      <c r="D223" s="60" t="s">
        <v>565</v>
      </c>
      <c r="E223" s="60">
        <v>49366962.281099997</v>
      </c>
      <c r="F223" s="60"/>
      <c r="G223" s="60">
        <v>90499621.333100006</v>
      </c>
      <c r="H223" s="60">
        <v>9068974.4000000004</v>
      </c>
      <c r="I223" s="60">
        <v>4195997.5083999997</v>
      </c>
      <c r="J223" s="60">
        <f t="shared" si="48"/>
        <v>2097998.7541999999</v>
      </c>
      <c r="K223" s="60">
        <f t="shared" si="54"/>
        <v>2097998.7541999999</v>
      </c>
      <c r="L223" s="74">
        <v>180148705.78659999</v>
      </c>
      <c r="M223" s="65">
        <f t="shared" si="51"/>
        <v>331182262.55500001</v>
      </c>
      <c r="N223" s="64"/>
      <c r="O223" s="56"/>
      <c r="P223" s="172" t="s">
        <v>566</v>
      </c>
      <c r="Q223" s="173"/>
      <c r="R223" s="61"/>
      <c r="S223" s="61">
        <f t="shared" ref="S223:W223" si="58">SUM(S205:S222)</f>
        <v>962046060.28550005</v>
      </c>
      <c r="T223" s="61">
        <f t="shared" si="58"/>
        <v>0</v>
      </c>
      <c r="U223" s="61">
        <f t="shared" si="58"/>
        <v>1763624904.9559</v>
      </c>
      <c r="V223" s="61">
        <f t="shared" si="58"/>
        <v>144090463.52000001</v>
      </c>
      <c r="W223" s="61">
        <f t="shared" si="58"/>
        <v>81770128.957200006</v>
      </c>
      <c r="X223" s="61">
        <f t="shared" ref="X223" si="59">SUM(X205:X222)</f>
        <v>40885064.478600003</v>
      </c>
      <c r="Y223" s="61">
        <f t="shared" si="57"/>
        <v>40885064.478600003</v>
      </c>
      <c r="Z223" s="61">
        <f>SUM(Z205:Z222)</f>
        <v>3142906306.6610999</v>
      </c>
      <c r="AA223" s="61">
        <f>SUM(AA205:AA222)</f>
        <v>6053552799.9011002</v>
      </c>
    </row>
    <row r="224" spans="1:27" ht="24.9" customHeight="1">
      <c r="A224" s="178"/>
      <c r="B224" s="180"/>
      <c r="C224" s="56">
        <v>23</v>
      </c>
      <c r="D224" s="60" t="s">
        <v>567</v>
      </c>
      <c r="E224" s="60">
        <v>61348939.223499998</v>
      </c>
      <c r="F224" s="60"/>
      <c r="G224" s="60">
        <v>112465007.211</v>
      </c>
      <c r="H224" s="60">
        <v>10582524.380000001</v>
      </c>
      <c r="I224" s="60">
        <v>5214418.3930000002</v>
      </c>
      <c r="J224" s="60">
        <f t="shared" si="48"/>
        <v>2607209.1965000001</v>
      </c>
      <c r="K224" s="60">
        <f t="shared" si="54"/>
        <v>2607209.1965000001</v>
      </c>
      <c r="L224" s="74">
        <v>219319260.30289999</v>
      </c>
      <c r="M224" s="65">
        <f t="shared" si="51"/>
        <v>406322940.31389999</v>
      </c>
      <c r="N224" s="64"/>
      <c r="O224" s="179">
        <v>29</v>
      </c>
      <c r="P224" s="66">
        <v>1</v>
      </c>
      <c r="Q224" s="179" t="s">
        <v>115</v>
      </c>
      <c r="R224" s="60" t="s">
        <v>568</v>
      </c>
      <c r="S224" s="60">
        <v>37908117.112999998</v>
      </c>
      <c r="T224" s="60"/>
      <c r="U224" s="60">
        <v>69493241.748400003</v>
      </c>
      <c r="V224" s="60">
        <v>5906533.5800000001</v>
      </c>
      <c r="W224" s="60">
        <v>3222040.7659</v>
      </c>
      <c r="X224" s="60">
        <v>0</v>
      </c>
      <c r="Y224" s="60">
        <f t="shared" si="57"/>
        <v>3222040.7659</v>
      </c>
      <c r="Z224" s="60">
        <v>133784487.38070001</v>
      </c>
      <c r="AA224" s="65">
        <f t="shared" si="52"/>
        <v>250314420.588</v>
      </c>
    </row>
    <row r="225" spans="1:27" ht="24.9" customHeight="1">
      <c r="A225" s="178"/>
      <c r="B225" s="180"/>
      <c r="C225" s="56">
        <v>24</v>
      </c>
      <c r="D225" s="60" t="s">
        <v>569</v>
      </c>
      <c r="E225" s="60">
        <v>50486581.898900002</v>
      </c>
      <c r="F225" s="60"/>
      <c r="G225" s="60">
        <v>92552110.422399998</v>
      </c>
      <c r="H225" s="60">
        <v>8336543.0300000003</v>
      </c>
      <c r="I225" s="60">
        <v>4291160.7697000001</v>
      </c>
      <c r="J225" s="60">
        <f t="shared" si="48"/>
        <v>2145580.38485</v>
      </c>
      <c r="K225" s="60">
        <f t="shared" si="54"/>
        <v>2145580.38485</v>
      </c>
      <c r="L225" s="74">
        <v>161193439.54629999</v>
      </c>
      <c r="M225" s="65">
        <f t="shared" si="51"/>
        <v>314714255.28245002</v>
      </c>
      <c r="N225" s="64"/>
      <c r="O225" s="180"/>
      <c r="P225" s="66">
        <v>2</v>
      </c>
      <c r="Q225" s="180"/>
      <c r="R225" s="60" t="s">
        <v>570</v>
      </c>
      <c r="S225" s="60">
        <v>38014454.627800003</v>
      </c>
      <c r="T225" s="60"/>
      <c r="U225" s="60">
        <v>69688179.908899993</v>
      </c>
      <c r="V225" s="60">
        <v>5804399.8799999999</v>
      </c>
      <c r="W225" s="60">
        <v>3231079.0361000001</v>
      </c>
      <c r="X225" s="60">
        <v>0</v>
      </c>
      <c r="Y225" s="60">
        <f t="shared" si="57"/>
        <v>3231079.0361000001</v>
      </c>
      <c r="Z225" s="60">
        <v>131141275.36750001</v>
      </c>
      <c r="AA225" s="65">
        <f t="shared" si="52"/>
        <v>247879388.82030001</v>
      </c>
    </row>
    <row r="226" spans="1:27" ht="24.9" customHeight="1">
      <c r="A226" s="178"/>
      <c r="B226" s="181"/>
      <c r="C226" s="56">
        <v>25</v>
      </c>
      <c r="D226" s="60" t="s">
        <v>571</v>
      </c>
      <c r="E226" s="60">
        <v>48484411.9626</v>
      </c>
      <c r="F226" s="60"/>
      <c r="G226" s="60">
        <v>88881728.193100005</v>
      </c>
      <c r="H226" s="60">
        <v>8057764.2800000003</v>
      </c>
      <c r="I226" s="60">
        <v>4120984.2047000001</v>
      </c>
      <c r="J226" s="60">
        <f t="shared" si="48"/>
        <v>2060492.1023500001</v>
      </c>
      <c r="K226" s="60">
        <f t="shared" si="54"/>
        <v>2060492.1023500001</v>
      </c>
      <c r="L226" s="74">
        <v>153978667.43880001</v>
      </c>
      <c r="M226" s="65">
        <f t="shared" si="51"/>
        <v>301463063.97684997</v>
      </c>
      <c r="N226" s="64"/>
      <c r="O226" s="180"/>
      <c r="P226" s="66">
        <v>3</v>
      </c>
      <c r="Q226" s="180"/>
      <c r="R226" s="60" t="s">
        <v>572</v>
      </c>
      <c r="S226" s="60">
        <v>47359625.027400002</v>
      </c>
      <c r="T226" s="60"/>
      <c r="U226" s="60">
        <v>86819766.366300002</v>
      </c>
      <c r="V226" s="60">
        <v>6909685.4900000002</v>
      </c>
      <c r="W226" s="60">
        <v>4025381.7418</v>
      </c>
      <c r="X226" s="60">
        <v>0</v>
      </c>
      <c r="Y226" s="60">
        <f t="shared" si="57"/>
        <v>4025381.7418</v>
      </c>
      <c r="Z226" s="60">
        <v>159745980.00960001</v>
      </c>
      <c r="AA226" s="65">
        <f t="shared" si="52"/>
        <v>304860438.63510001</v>
      </c>
    </row>
    <row r="227" spans="1:27" ht="24.9" customHeight="1">
      <c r="A227" s="56"/>
      <c r="B227" s="171" t="s">
        <v>573</v>
      </c>
      <c r="C227" s="172"/>
      <c r="D227" s="61"/>
      <c r="E227" s="61">
        <f>SUM(E202:E226)</f>
        <v>1241601724.2279</v>
      </c>
      <c r="F227" s="61">
        <f t="shared" ref="F227:M227" si="60">SUM(F202:F226)</f>
        <v>0</v>
      </c>
      <c r="G227" s="61">
        <f t="shared" si="60"/>
        <v>2276106948.8038001</v>
      </c>
      <c r="H227" s="61">
        <f t="shared" si="60"/>
        <v>217416740.83000001</v>
      </c>
      <c r="I227" s="61">
        <f t="shared" si="60"/>
        <v>105531260.1908</v>
      </c>
      <c r="J227" s="61">
        <f t="shared" si="60"/>
        <v>52765630.095399998</v>
      </c>
      <c r="K227" s="61">
        <f t="shared" si="60"/>
        <v>52765630.095399998</v>
      </c>
      <c r="L227" s="61">
        <f t="shared" si="60"/>
        <v>4262837192.0837002</v>
      </c>
      <c r="M227" s="61">
        <f t="shared" si="60"/>
        <v>8050728236.0408001</v>
      </c>
      <c r="N227" s="64"/>
      <c r="O227" s="180"/>
      <c r="P227" s="66">
        <v>4</v>
      </c>
      <c r="Q227" s="180"/>
      <c r="R227" s="60" t="s">
        <v>574</v>
      </c>
      <c r="S227" s="60">
        <v>41864861.723800004</v>
      </c>
      <c r="T227" s="60"/>
      <c r="U227" s="60">
        <v>76746754.471100003</v>
      </c>
      <c r="V227" s="60">
        <v>5901787.8899999997</v>
      </c>
      <c r="W227" s="60">
        <v>3558348.4857999999</v>
      </c>
      <c r="X227" s="60">
        <v>0</v>
      </c>
      <c r="Y227" s="60">
        <f t="shared" si="57"/>
        <v>3558348.4857999999</v>
      </c>
      <c r="Z227" s="60">
        <v>133661669.3483</v>
      </c>
      <c r="AA227" s="65">
        <f t="shared" si="52"/>
        <v>261733421.919</v>
      </c>
    </row>
    <row r="228" spans="1:27" ht="24.9" customHeight="1">
      <c r="A228" s="178"/>
      <c r="B228" s="179" t="s">
        <v>575</v>
      </c>
      <c r="C228" s="56">
        <v>1</v>
      </c>
      <c r="D228" s="60" t="s">
        <v>576</v>
      </c>
      <c r="E228" s="60">
        <v>55057296.8741</v>
      </c>
      <c r="F228" s="60">
        <f>-567090.15780323</f>
        <v>-567090.15780322999</v>
      </c>
      <c r="G228" s="60">
        <v>100931154.9365</v>
      </c>
      <c r="H228" s="60">
        <v>6812627.4500000002</v>
      </c>
      <c r="I228" s="60">
        <v>4679653.5543</v>
      </c>
      <c r="J228" s="60">
        <v>0</v>
      </c>
      <c r="K228" s="60">
        <f t="shared" ref="K228:K259" si="61">I228-J228</f>
        <v>4679653.5543</v>
      </c>
      <c r="L228" s="74">
        <v>174788430.9858</v>
      </c>
      <c r="M228" s="65">
        <f t="shared" si="51"/>
        <v>341702073.64289701</v>
      </c>
      <c r="N228" s="64"/>
      <c r="O228" s="180"/>
      <c r="P228" s="66">
        <v>5</v>
      </c>
      <c r="Q228" s="180"/>
      <c r="R228" s="60" t="s">
        <v>577</v>
      </c>
      <c r="S228" s="60">
        <v>39617294.8917</v>
      </c>
      <c r="T228" s="60"/>
      <c r="U228" s="60">
        <v>72626510.125</v>
      </c>
      <c r="V228" s="60">
        <v>5833225.54</v>
      </c>
      <c r="W228" s="60">
        <v>3367314.1505999998</v>
      </c>
      <c r="X228" s="60">
        <v>0</v>
      </c>
      <c r="Y228" s="60">
        <f t="shared" si="57"/>
        <v>3367314.1505999998</v>
      </c>
      <c r="Z228" s="60">
        <v>131887281.1939</v>
      </c>
      <c r="AA228" s="65">
        <f t="shared" si="52"/>
        <v>253331625.9012</v>
      </c>
    </row>
    <row r="229" spans="1:27" ht="24.9" customHeight="1">
      <c r="A229" s="178"/>
      <c r="B229" s="180"/>
      <c r="C229" s="56">
        <v>2</v>
      </c>
      <c r="D229" s="60" t="s">
        <v>578</v>
      </c>
      <c r="E229" s="60">
        <v>51698715.252899997</v>
      </c>
      <c r="F229" s="60">
        <f>-532496.76710487</f>
        <v>-532496.76710487006</v>
      </c>
      <c r="G229" s="60">
        <v>94774195.8917</v>
      </c>
      <c r="H229" s="60">
        <v>6878715.5499999998</v>
      </c>
      <c r="I229" s="60">
        <v>4394187.3344000001</v>
      </c>
      <c r="J229" s="60">
        <v>0</v>
      </c>
      <c r="K229" s="60">
        <f t="shared" si="61"/>
        <v>4394187.3344000001</v>
      </c>
      <c r="L229" s="74">
        <v>176498785.80720001</v>
      </c>
      <c r="M229" s="65">
        <f t="shared" si="51"/>
        <v>333712103.06909502</v>
      </c>
      <c r="N229" s="64"/>
      <c r="O229" s="180"/>
      <c r="P229" s="66">
        <v>6</v>
      </c>
      <c r="Q229" s="180"/>
      <c r="R229" s="60" t="s">
        <v>579</v>
      </c>
      <c r="S229" s="60">
        <v>45122152.994199999</v>
      </c>
      <c r="T229" s="60"/>
      <c r="U229" s="60">
        <v>82718027.827199996</v>
      </c>
      <c r="V229" s="60">
        <v>6760500.5300000003</v>
      </c>
      <c r="W229" s="60">
        <v>3835205.4246</v>
      </c>
      <c r="X229" s="60">
        <v>0</v>
      </c>
      <c r="Y229" s="60">
        <f t="shared" si="57"/>
        <v>3835205.4246</v>
      </c>
      <c r="Z229" s="60">
        <v>155885084.94029999</v>
      </c>
      <c r="AA229" s="65">
        <f t="shared" si="52"/>
        <v>294320971.71630001</v>
      </c>
    </row>
    <row r="230" spans="1:27" ht="24.9" customHeight="1">
      <c r="A230" s="178"/>
      <c r="B230" s="180"/>
      <c r="C230" s="56">
        <v>3</v>
      </c>
      <c r="D230" s="60" t="s">
        <v>580</v>
      </c>
      <c r="E230" s="60">
        <v>52143769.504199997</v>
      </c>
      <c r="F230" s="60">
        <f>-537080.82589326</f>
        <v>-537080.82589325996</v>
      </c>
      <c r="G230" s="60">
        <v>95590070.301400006</v>
      </c>
      <c r="H230" s="60">
        <v>6884948.4900000002</v>
      </c>
      <c r="I230" s="60">
        <v>4432015.1941</v>
      </c>
      <c r="J230" s="60">
        <v>0</v>
      </c>
      <c r="K230" s="60">
        <f t="shared" si="61"/>
        <v>4432015.1941</v>
      </c>
      <c r="L230" s="74">
        <v>176660093.82120001</v>
      </c>
      <c r="M230" s="65">
        <f t="shared" si="51"/>
        <v>335173816.48500699</v>
      </c>
      <c r="N230" s="64"/>
      <c r="O230" s="180"/>
      <c r="P230" s="66">
        <v>7</v>
      </c>
      <c r="Q230" s="180"/>
      <c r="R230" s="60" t="s">
        <v>581</v>
      </c>
      <c r="S230" s="60">
        <v>37819068.300999999</v>
      </c>
      <c r="T230" s="60"/>
      <c r="U230" s="60">
        <v>69329997.274900004</v>
      </c>
      <c r="V230" s="60">
        <v>6009748.9100000001</v>
      </c>
      <c r="W230" s="60">
        <v>3214471.9671999998</v>
      </c>
      <c r="X230" s="60">
        <v>0</v>
      </c>
      <c r="Y230" s="60">
        <f t="shared" si="57"/>
        <v>3214471.9671999998</v>
      </c>
      <c r="Z230" s="60">
        <v>136455692.10780001</v>
      </c>
      <c r="AA230" s="65">
        <f t="shared" si="52"/>
        <v>252828978.5609</v>
      </c>
    </row>
    <row r="231" spans="1:27" ht="24.9" customHeight="1">
      <c r="A231" s="178"/>
      <c r="B231" s="180"/>
      <c r="C231" s="56">
        <v>4</v>
      </c>
      <c r="D231" s="60" t="s">
        <v>97</v>
      </c>
      <c r="E231" s="60">
        <v>50281164.183499999</v>
      </c>
      <c r="F231" s="60">
        <f>-517895.99109005</f>
        <v>-517895.99109005003</v>
      </c>
      <c r="G231" s="60">
        <v>92175538.225099996</v>
      </c>
      <c r="H231" s="60">
        <v>6476156.8200000003</v>
      </c>
      <c r="I231" s="60">
        <v>4273701.0723000001</v>
      </c>
      <c r="J231" s="60">
        <v>0</v>
      </c>
      <c r="K231" s="60">
        <f t="shared" si="61"/>
        <v>4273701.0723000001</v>
      </c>
      <c r="L231" s="74">
        <v>166080597.4989</v>
      </c>
      <c r="M231" s="65">
        <f t="shared" si="51"/>
        <v>318769261.80870998</v>
      </c>
      <c r="N231" s="64"/>
      <c r="O231" s="180"/>
      <c r="P231" s="66">
        <v>8</v>
      </c>
      <c r="Q231" s="180"/>
      <c r="R231" s="60" t="s">
        <v>582</v>
      </c>
      <c r="S231" s="60">
        <v>39277043.9877</v>
      </c>
      <c r="T231" s="60"/>
      <c r="U231" s="60">
        <v>72002761.4366</v>
      </c>
      <c r="V231" s="60">
        <v>5904343.2599999998</v>
      </c>
      <c r="W231" s="60">
        <v>3338394.1627000002</v>
      </c>
      <c r="X231" s="60">
        <v>0</v>
      </c>
      <c r="Y231" s="60">
        <f t="shared" si="57"/>
        <v>3338394.1627000002</v>
      </c>
      <c r="Z231" s="60">
        <v>133727802.13500001</v>
      </c>
      <c r="AA231" s="65">
        <f t="shared" si="52"/>
        <v>254250344.98199999</v>
      </c>
    </row>
    <row r="232" spans="1:27" ht="24.9" customHeight="1">
      <c r="A232" s="178"/>
      <c r="B232" s="180"/>
      <c r="C232" s="56">
        <v>5</v>
      </c>
      <c r="D232" s="60" t="s">
        <v>583</v>
      </c>
      <c r="E232" s="60">
        <v>50117999.037799999</v>
      </c>
      <c r="F232" s="60">
        <f>-516215.39008934</f>
        <v>-516215.39008933998</v>
      </c>
      <c r="G232" s="60">
        <v>91876423.529499993</v>
      </c>
      <c r="H232" s="60">
        <v>6730098.4500000002</v>
      </c>
      <c r="I232" s="60">
        <v>4259832.6770000001</v>
      </c>
      <c r="J232" s="60">
        <v>0</v>
      </c>
      <c r="K232" s="60">
        <f t="shared" si="61"/>
        <v>4259832.6770000001</v>
      </c>
      <c r="L232" s="74">
        <v>172652586.9127</v>
      </c>
      <c r="M232" s="65">
        <f t="shared" si="51"/>
        <v>325120725.21691102</v>
      </c>
      <c r="N232" s="64"/>
      <c r="O232" s="180"/>
      <c r="P232" s="66">
        <v>9</v>
      </c>
      <c r="Q232" s="180"/>
      <c r="R232" s="60" t="s">
        <v>584</v>
      </c>
      <c r="S232" s="60">
        <v>38630921.634499997</v>
      </c>
      <c r="T232" s="60"/>
      <c r="U232" s="60">
        <v>70818288.550400004</v>
      </c>
      <c r="V232" s="60">
        <v>5882710.4900000002</v>
      </c>
      <c r="W232" s="60">
        <v>3283476.3054999998</v>
      </c>
      <c r="X232" s="60">
        <v>0</v>
      </c>
      <c r="Y232" s="60">
        <f t="shared" si="57"/>
        <v>3283476.3054999998</v>
      </c>
      <c r="Z232" s="60">
        <v>133167947.8563</v>
      </c>
      <c r="AA232" s="65">
        <f t="shared" si="52"/>
        <v>251783344.83669999</v>
      </c>
    </row>
    <row r="233" spans="1:27" ht="24.9" customHeight="1">
      <c r="A233" s="178"/>
      <c r="B233" s="180"/>
      <c r="C233" s="56">
        <v>6</v>
      </c>
      <c r="D233" s="60" t="s">
        <v>585</v>
      </c>
      <c r="E233" s="60">
        <v>52092246.043799996</v>
      </c>
      <c r="F233" s="60">
        <f>-536550.13425114</f>
        <v>-536550.13425114006</v>
      </c>
      <c r="G233" s="60">
        <v>95495617.383100003</v>
      </c>
      <c r="H233" s="60">
        <v>6562255.2199999997</v>
      </c>
      <c r="I233" s="60">
        <v>4427635.9028000003</v>
      </c>
      <c r="J233" s="60">
        <v>0</v>
      </c>
      <c r="K233" s="60">
        <f t="shared" si="61"/>
        <v>4427635.9028000003</v>
      </c>
      <c r="L233" s="74">
        <v>168308817.528</v>
      </c>
      <c r="M233" s="65">
        <f t="shared" si="51"/>
        <v>326350021.94344902</v>
      </c>
      <c r="N233" s="64"/>
      <c r="O233" s="180"/>
      <c r="P233" s="66">
        <v>10</v>
      </c>
      <c r="Q233" s="180"/>
      <c r="R233" s="60" t="s">
        <v>586</v>
      </c>
      <c r="S233" s="60">
        <v>43853729.807300001</v>
      </c>
      <c r="T233" s="60"/>
      <c r="U233" s="60">
        <v>80392751.715399995</v>
      </c>
      <c r="V233" s="60">
        <v>6669683.4699999997</v>
      </c>
      <c r="W233" s="60">
        <v>3727394.4457</v>
      </c>
      <c r="X233" s="60">
        <v>0</v>
      </c>
      <c r="Y233" s="60">
        <f t="shared" si="57"/>
        <v>3727394.4457</v>
      </c>
      <c r="Z233" s="60">
        <v>153534746.69670001</v>
      </c>
      <c r="AA233" s="65">
        <f t="shared" si="52"/>
        <v>288178306.13510001</v>
      </c>
    </row>
    <row r="234" spans="1:27" ht="24.9" customHeight="1">
      <c r="A234" s="178"/>
      <c r="B234" s="180"/>
      <c r="C234" s="56">
        <v>7</v>
      </c>
      <c r="D234" s="60" t="s">
        <v>587</v>
      </c>
      <c r="E234" s="60">
        <v>60865821.125600003</v>
      </c>
      <c r="F234" s="60">
        <f>-626917.95759368</f>
        <v>-626917.95759368001</v>
      </c>
      <c r="G234" s="60">
        <v>111579354.0758</v>
      </c>
      <c r="H234" s="60">
        <v>7662808.6600000001</v>
      </c>
      <c r="I234" s="60">
        <v>5173355.2560999999</v>
      </c>
      <c r="J234" s="60">
        <v>0</v>
      </c>
      <c r="K234" s="60">
        <f t="shared" si="61"/>
        <v>5173355.2560999999</v>
      </c>
      <c r="L234" s="74">
        <v>196791054.04660001</v>
      </c>
      <c r="M234" s="65">
        <f t="shared" si="51"/>
        <v>381445475.20650601</v>
      </c>
      <c r="N234" s="64"/>
      <c r="O234" s="180"/>
      <c r="P234" s="66">
        <v>11</v>
      </c>
      <c r="Q234" s="180"/>
      <c r="R234" s="60" t="s">
        <v>588</v>
      </c>
      <c r="S234" s="60">
        <v>46433671.774300002</v>
      </c>
      <c r="T234" s="60"/>
      <c r="U234" s="60">
        <v>85122306.873199999</v>
      </c>
      <c r="V234" s="60">
        <v>7137667.7999999998</v>
      </c>
      <c r="W234" s="60">
        <v>3946679.3594</v>
      </c>
      <c r="X234" s="60">
        <v>0</v>
      </c>
      <c r="Y234" s="60">
        <f t="shared" si="57"/>
        <v>3946679.3594</v>
      </c>
      <c r="Z234" s="60">
        <v>165646144.289</v>
      </c>
      <c r="AA234" s="65">
        <f t="shared" si="52"/>
        <v>308286470.0959</v>
      </c>
    </row>
    <row r="235" spans="1:27" ht="24.9" customHeight="1">
      <c r="A235" s="178"/>
      <c r="B235" s="180"/>
      <c r="C235" s="56">
        <v>8</v>
      </c>
      <c r="D235" s="60" t="s">
        <v>589</v>
      </c>
      <c r="E235" s="60">
        <v>53913322.726800002</v>
      </c>
      <c r="F235" s="60">
        <f>-555307.22408604</f>
        <v>-555307.22408604005</v>
      </c>
      <c r="G235" s="60">
        <v>98834019.071500003</v>
      </c>
      <c r="H235" s="60">
        <v>6803501.1200000001</v>
      </c>
      <c r="I235" s="60">
        <v>4582420.2538999999</v>
      </c>
      <c r="J235" s="60">
        <v>0</v>
      </c>
      <c r="K235" s="60">
        <f t="shared" si="61"/>
        <v>4582420.2538999999</v>
      </c>
      <c r="L235" s="74">
        <v>174552242.46200001</v>
      </c>
      <c r="M235" s="65">
        <f t="shared" si="51"/>
        <v>338130198.41011399</v>
      </c>
      <c r="N235" s="64"/>
      <c r="O235" s="180"/>
      <c r="P235" s="66">
        <v>12</v>
      </c>
      <c r="Q235" s="180"/>
      <c r="R235" s="60" t="s">
        <v>590</v>
      </c>
      <c r="S235" s="60">
        <v>53666624.065200001</v>
      </c>
      <c r="T235" s="60"/>
      <c r="U235" s="60">
        <v>98381770.555000007</v>
      </c>
      <c r="V235" s="60">
        <v>7419339.9299999997</v>
      </c>
      <c r="W235" s="60">
        <v>4561451.8386000004</v>
      </c>
      <c r="X235" s="60">
        <v>0</v>
      </c>
      <c r="Y235" s="60">
        <f t="shared" si="57"/>
        <v>4561451.8386000004</v>
      </c>
      <c r="Z235" s="60">
        <v>172935796.90630001</v>
      </c>
      <c r="AA235" s="65">
        <f t="shared" si="52"/>
        <v>336964983.29509997</v>
      </c>
    </row>
    <row r="236" spans="1:27" ht="24.9" customHeight="1">
      <c r="A236" s="178"/>
      <c r="B236" s="180"/>
      <c r="C236" s="56">
        <v>9</v>
      </c>
      <c r="D236" s="60" t="s">
        <v>591</v>
      </c>
      <c r="E236" s="60">
        <v>48778640.384000003</v>
      </c>
      <c r="F236" s="60">
        <f>-502419.9959552</f>
        <v>-502419.99595519999</v>
      </c>
      <c r="G236" s="60">
        <v>89421108.367300004</v>
      </c>
      <c r="H236" s="60">
        <v>6396142.6200000001</v>
      </c>
      <c r="I236" s="60">
        <v>4145992.4624999999</v>
      </c>
      <c r="J236" s="60">
        <v>0</v>
      </c>
      <c r="K236" s="60">
        <f t="shared" si="61"/>
        <v>4145992.4624999999</v>
      </c>
      <c r="L236" s="74">
        <v>164009836.48559999</v>
      </c>
      <c r="M236" s="65">
        <f t="shared" si="51"/>
        <v>312249300.32344502</v>
      </c>
      <c r="N236" s="64"/>
      <c r="O236" s="180"/>
      <c r="P236" s="66">
        <v>13</v>
      </c>
      <c r="Q236" s="180"/>
      <c r="R236" s="60" t="s">
        <v>592</v>
      </c>
      <c r="S236" s="60">
        <v>50025034.576300003</v>
      </c>
      <c r="T236" s="60"/>
      <c r="U236" s="60">
        <v>91706000.878900006</v>
      </c>
      <c r="V236" s="60">
        <v>6954330.1100000003</v>
      </c>
      <c r="W236" s="60">
        <v>4251931.0636999998</v>
      </c>
      <c r="X236" s="60">
        <v>0</v>
      </c>
      <c r="Y236" s="60">
        <f t="shared" si="57"/>
        <v>4251931.0636999998</v>
      </c>
      <c r="Z236" s="60">
        <v>160901379.27720001</v>
      </c>
      <c r="AA236" s="65">
        <f t="shared" si="52"/>
        <v>313838675.90609998</v>
      </c>
    </row>
    <row r="237" spans="1:27" ht="24.9" customHeight="1">
      <c r="A237" s="178"/>
      <c r="B237" s="180"/>
      <c r="C237" s="56">
        <v>10</v>
      </c>
      <c r="D237" s="60" t="s">
        <v>593</v>
      </c>
      <c r="E237" s="60">
        <v>67753320.481700003</v>
      </c>
      <c r="F237" s="60">
        <f>-697859.20096151</f>
        <v>-697859.20096150995</v>
      </c>
      <c r="G237" s="60">
        <v>124205532.6953</v>
      </c>
      <c r="H237" s="60">
        <v>7926025.3399999999</v>
      </c>
      <c r="I237" s="60">
        <v>5758765.5954</v>
      </c>
      <c r="J237" s="60">
        <v>0</v>
      </c>
      <c r="K237" s="60">
        <f t="shared" si="61"/>
        <v>5758765.5954</v>
      </c>
      <c r="L237" s="74">
        <v>203603080.9824</v>
      </c>
      <c r="M237" s="65">
        <f t="shared" si="51"/>
        <v>408548865.893839</v>
      </c>
      <c r="N237" s="64"/>
      <c r="O237" s="180"/>
      <c r="P237" s="66">
        <v>14</v>
      </c>
      <c r="Q237" s="180"/>
      <c r="R237" s="60" t="s">
        <v>594</v>
      </c>
      <c r="S237" s="60">
        <v>43606336.6994</v>
      </c>
      <c r="T237" s="60"/>
      <c r="U237" s="60">
        <v>79939230.138500005</v>
      </c>
      <c r="V237" s="60">
        <v>6706148.2000000002</v>
      </c>
      <c r="W237" s="60">
        <v>3706367.0052</v>
      </c>
      <c r="X237" s="60">
        <v>0</v>
      </c>
      <c r="Y237" s="60">
        <f t="shared" si="57"/>
        <v>3706367.0052</v>
      </c>
      <c r="Z237" s="60">
        <v>154478451.06510001</v>
      </c>
      <c r="AA237" s="65">
        <f t="shared" si="52"/>
        <v>288436533.10820001</v>
      </c>
    </row>
    <row r="238" spans="1:27" ht="24.9" customHeight="1">
      <c r="A238" s="178"/>
      <c r="B238" s="180"/>
      <c r="C238" s="56">
        <v>11</v>
      </c>
      <c r="D238" s="60" t="s">
        <v>595</v>
      </c>
      <c r="E238" s="60">
        <v>52562014.2984</v>
      </c>
      <c r="F238" s="60">
        <f>-541388.74727352</f>
        <v>-541388.74727351998</v>
      </c>
      <c r="G238" s="60">
        <v>96356797.556999996</v>
      </c>
      <c r="H238" s="60">
        <v>6770754.5300000003</v>
      </c>
      <c r="I238" s="60">
        <v>4467564.3557000002</v>
      </c>
      <c r="J238" s="60">
        <v>0</v>
      </c>
      <c r="K238" s="60">
        <f t="shared" si="61"/>
        <v>4467564.3557000002</v>
      </c>
      <c r="L238" s="74">
        <v>173704763.0476</v>
      </c>
      <c r="M238" s="65">
        <f t="shared" si="51"/>
        <v>333320505.041426</v>
      </c>
      <c r="N238" s="64"/>
      <c r="O238" s="180"/>
      <c r="P238" s="66">
        <v>15</v>
      </c>
      <c r="Q238" s="180"/>
      <c r="R238" s="60" t="s">
        <v>596</v>
      </c>
      <c r="S238" s="60">
        <v>34266786.260200001</v>
      </c>
      <c r="T238" s="60"/>
      <c r="U238" s="60">
        <v>62817946.204499997</v>
      </c>
      <c r="V238" s="60">
        <v>5377355.5599999996</v>
      </c>
      <c r="W238" s="60">
        <v>2912541.9739000001</v>
      </c>
      <c r="X238" s="60">
        <v>0</v>
      </c>
      <c r="Y238" s="60">
        <f t="shared" si="57"/>
        <v>2912541.9739000001</v>
      </c>
      <c r="Z238" s="60">
        <v>120089401.9976</v>
      </c>
      <c r="AA238" s="65">
        <f t="shared" si="52"/>
        <v>225464031.9962</v>
      </c>
    </row>
    <row r="239" spans="1:27" ht="24.9" customHeight="1">
      <c r="A239" s="178"/>
      <c r="B239" s="180"/>
      <c r="C239" s="56">
        <v>12</v>
      </c>
      <c r="D239" s="60" t="s">
        <v>597</v>
      </c>
      <c r="E239" s="60">
        <v>57998145.214299999</v>
      </c>
      <c r="F239" s="60">
        <f>-597380.89570729</f>
        <v>-597380.89570729004</v>
      </c>
      <c r="G239" s="60">
        <v>106322324.4331</v>
      </c>
      <c r="H239" s="60">
        <v>7415830.0800000001</v>
      </c>
      <c r="I239" s="60">
        <v>4929614.0893999999</v>
      </c>
      <c r="J239" s="60">
        <v>0</v>
      </c>
      <c r="K239" s="60">
        <f t="shared" si="61"/>
        <v>4929614.0893999999</v>
      </c>
      <c r="L239" s="74">
        <v>190399267.7288</v>
      </c>
      <c r="M239" s="65">
        <f t="shared" si="51"/>
        <v>366467800.64989299</v>
      </c>
      <c r="N239" s="64"/>
      <c r="O239" s="180"/>
      <c r="P239" s="66">
        <v>16</v>
      </c>
      <c r="Q239" s="180"/>
      <c r="R239" s="60" t="s">
        <v>336</v>
      </c>
      <c r="S239" s="60">
        <v>44155997.175700001</v>
      </c>
      <c r="T239" s="60"/>
      <c r="U239" s="60">
        <v>80946868.904799998</v>
      </c>
      <c r="V239" s="60">
        <v>6184392.9299999997</v>
      </c>
      <c r="W239" s="60">
        <v>3753085.9824000001</v>
      </c>
      <c r="X239" s="60">
        <v>0</v>
      </c>
      <c r="Y239" s="60">
        <f t="shared" si="57"/>
        <v>3753085.9824000001</v>
      </c>
      <c r="Z239" s="60">
        <v>140975465.6814</v>
      </c>
      <c r="AA239" s="65">
        <f t="shared" si="52"/>
        <v>276015810.67430001</v>
      </c>
    </row>
    <row r="240" spans="1:27" ht="24.9" customHeight="1">
      <c r="A240" s="178"/>
      <c r="B240" s="181"/>
      <c r="C240" s="56">
        <v>13</v>
      </c>
      <c r="D240" s="60" t="s">
        <v>598</v>
      </c>
      <c r="E240" s="60">
        <v>63522359.786799997</v>
      </c>
      <c r="F240" s="60">
        <f>-654280.30580404</f>
        <v>-654280.30580404005</v>
      </c>
      <c r="G240" s="60">
        <v>116449326.4578</v>
      </c>
      <c r="H240" s="60">
        <v>7963287.7800000003</v>
      </c>
      <c r="I240" s="60">
        <v>5399150.5872999998</v>
      </c>
      <c r="J240" s="60">
        <v>0</v>
      </c>
      <c r="K240" s="60">
        <f t="shared" si="61"/>
        <v>5399150.5872999998</v>
      </c>
      <c r="L240" s="74">
        <v>204567429.9774</v>
      </c>
      <c r="M240" s="65">
        <f t="shared" si="51"/>
        <v>397247274.28349602</v>
      </c>
      <c r="N240" s="64"/>
      <c r="O240" s="180"/>
      <c r="P240" s="66">
        <v>17</v>
      </c>
      <c r="Q240" s="180"/>
      <c r="R240" s="60" t="s">
        <v>599</v>
      </c>
      <c r="S240" s="60">
        <v>38929548.742899999</v>
      </c>
      <c r="T240" s="60"/>
      <c r="U240" s="60">
        <v>71365732.407100007</v>
      </c>
      <c r="V240" s="60">
        <v>5715245.8399999999</v>
      </c>
      <c r="W240" s="60">
        <v>3308858.4345</v>
      </c>
      <c r="X240" s="60">
        <v>0</v>
      </c>
      <c r="Y240" s="60">
        <f t="shared" si="57"/>
        <v>3308858.4345</v>
      </c>
      <c r="Z240" s="60">
        <v>128833975.9215</v>
      </c>
      <c r="AA240" s="65">
        <f t="shared" si="52"/>
        <v>248153361.34599999</v>
      </c>
    </row>
    <row r="241" spans="1:27" ht="24.9" customHeight="1">
      <c r="A241" s="56"/>
      <c r="B241" s="171" t="s">
        <v>600</v>
      </c>
      <c r="C241" s="172"/>
      <c r="D241" s="61"/>
      <c r="E241" s="61">
        <f>SUM(E228:E240)</f>
        <v>716784814.91390002</v>
      </c>
      <c r="F241" s="61">
        <f t="shared" ref="F241:M241" si="62">SUM(F228:F240)</f>
        <v>-7382883.5936131701</v>
      </c>
      <c r="G241" s="61">
        <f t="shared" si="62"/>
        <v>1314011462.9251001</v>
      </c>
      <c r="H241" s="61">
        <f t="shared" si="62"/>
        <v>91283152.109999999</v>
      </c>
      <c r="I241" s="61">
        <f t="shared" si="62"/>
        <v>60923888.335199997</v>
      </c>
      <c r="J241" s="61">
        <f t="shared" si="62"/>
        <v>0</v>
      </c>
      <c r="K241" s="61">
        <f t="shared" si="62"/>
        <v>60923888.335199997</v>
      </c>
      <c r="L241" s="61">
        <f t="shared" si="62"/>
        <v>2342616987.2842002</v>
      </c>
      <c r="M241" s="61">
        <f t="shared" si="62"/>
        <v>4518237421.9747896</v>
      </c>
      <c r="N241" s="64"/>
      <c r="O241" s="180"/>
      <c r="P241" s="66">
        <v>18</v>
      </c>
      <c r="Q241" s="180"/>
      <c r="R241" s="60" t="s">
        <v>601</v>
      </c>
      <c r="S241" s="60">
        <v>40584476.018799998</v>
      </c>
      <c r="T241" s="60"/>
      <c r="U241" s="60">
        <v>74399548.645500004</v>
      </c>
      <c r="V241" s="60">
        <v>6317407.4000000004</v>
      </c>
      <c r="W241" s="60">
        <v>3449520.74</v>
      </c>
      <c r="X241" s="60">
        <v>0</v>
      </c>
      <c r="Y241" s="60">
        <f t="shared" si="57"/>
        <v>3449520.74</v>
      </c>
      <c r="Z241" s="60">
        <v>144417869.67739999</v>
      </c>
      <c r="AA241" s="65">
        <f t="shared" si="52"/>
        <v>269168822.4817</v>
      </c>
    </row>
    <row r="242" spans="1:27" ht="24.9" customHeight="1">
      <c r="A242" s="178">
        <v>12</v>
      </c>
      <c r="B242" s="179" t="s">
        <v>602</v>
      </c>
      <c r="C242" s="56">
        <v>1</v>
      </c>
      <c r="D242" s="60" t="s">
        <v>603</v>
      </c>
      <c r="E242" s="60">
        <v>65949709.611699998</v>
      </c>
      <c r="F242" s="60"/>
      <c r="G242" s="60">
        <v>120899149.3725</v>
      </c>
      <c r="H242" s="60">
        <v>10537199.07</v>
      </c>
      <c r="I242" s="60">
        <v>5605465.7695000004</v>
      </c>
      <c r="J242" s="60">
        <f t="shared" ref="J242:J259" si="63">I242/2</f>
        <v>2802732.8847500002</v>
      </c>
      <c r="K242" s="60">
        <f t="shared" si="61"/>
        <v>2802732.8847500002</v>
      </c>
      <c r="L242" s="74">
        <v>214250837.58050001</v>
      </c>
      <c r="M242" s="65">
        <f t="shared" si="51"/>
        <v>414439628.51945001</v>
      </c>
      <c r="N242" s="64"/>
      <c r="O242" s="180"/>
      <c r="P242" s="66">
        <v>19</v>
      </c>
      <c r="Q242" s="180"/>
      <c r="R242" s="60" t="s">
        <v>604</v>
      </c>
      <c r="S242" s="60">
        <v>43007141.577200003</v>
      </c>
      <c r="T242" s="60"/>
      <c r="U242" s="60">
        <v>78840784.352899998</v>
      </c>
      <c r="V242" s="60">
        <v>6276426.8300000001</v>
      </c>
      <c r="W242" s="60">
        <v>3655437.7779000001</v>
      </c>
      <c r="X242" s="60">
        <v>0</v>
      </c>
      <c r="Y242" s="60">
        <f t="shared" si="57"/>
        <v>3655437.7779000001</v>
      </c>
      <c r="Z242" s="60">
        <v>143357295.72819999</v>
      </c>
      <c r="AA242" s="65">
        <f t="shared" si="52"/>
        <v>275137086.26620001</v>
      </c>
    </row>
    <row r="243" spans="1:27" ht="24.9" customHeight="1">
      <c r="A243" s="178"/>
      <c r="B243" s="180"/>
      <c r="C243" s="56">
        <v>2</v>
      </c>
      <c r="D243" s="60" t="s">
        <v>605</v>
      </c>
      <c r="E243" s="60">
        <v>62637873.577399999</v>
      </c>
      <c r="F243" s="60"/>
      <c r="G243" s="60">
        <v>114827884.4381</v>
      </c>
      <c r="H243" s="60">
        <v>11588943.58</v>
      </c>
      <c r="I243" s="60">
        <v>5323972.7403999995</v>
      </c>
      <c r="J243" s="60">
        <f t="shared" si="63"/>
        <v>2661986.3701999998</v>
      </c>
      <c r="K243" s="60">
        <f t="shared" si="61"/>
        <v>2661986.3701999998</v>
      </c>
      <c r="L243" s="74">
        <v>241469902.8829</v>
      </c>
      <c r="M243" s="65">
        <f t="shared" si="51"/>
        <v>433186590.84859997</v>
      </c>
      <c r="N243" s="64"/>
      <c r="O243" s="180"/>
      <c r="P243" s="66">
        <v>20</v>
      </c>
      <c r="Q243" s="180"/>
      <c r="R243" s="60" t="s">
        <v>344</v>
      </c>
      <c r="S243" s="60">
        <v>42561922.017700002</v>
      </c>
      <c r="T243" s="60"/>
      <c r="U243" s="60">
        <v>78024606.899700001</v>
      </c>
      <c r="V243" s="60">
        <v>6491970.2999999998</v>
      </c>
      <c r="W243" s="60">
        <v>3617595.8675000002</v>
      </c>
      <c r="X243" s="60">
        <v>0</v>
      </c>
      <c r="Y243" s="60">
        <f t="shared" si="57"/>
        <v>3617595.8675000002</v>
      </c>
      <c r="Z243" s="60">
        <v>148935543.79730001</v>
      </c>
      <c r="AA243" s="65">
        <f t="shared" si="52"/>
        <v>279631638.8822</v>
      </c>
    </row>
    <row r="244" spans="1:27" ht="24.9" customHeight="1">
      <c r="A244" s="178"/>
      <c r="B244" s="180"/>
      <c r="C244" s="56">
        <v>3</v>
      </c>
      <c r="D244" s="60" t="s">
        <v>606</v>
      </c>
      <c r="E244" s="60">
        <v>41448628.218000002</v>
      </c>
      <c r="F244" s="60"/>
      <c r="G244" s="60">
        <v>75983714.313800007</v>
      </c>
      <c r="H244" s="60">
        <v>8417188.0199999996</v>
      </c>
      <c r="I244" s="60">
        <v>3522970.2758999998</v>
      </c>
      <c r="J244" s="60">
        <f t="shared" si="63"/>
        <v>1761485.1379499999</v>
      </c>
      <c r="K244" s="60">
        <f t="shared" si="61"/>
        <v>1761485.1379499999</v>
      </c>
      <c r="L244" s="74">
        <v>159385118.27039999</v>
      </c>
      <c r="M244" s="65">
        <f t="shared" si="51"/>
        <v>286996133.96015</v>
      </c>
      <c r="N244" s="64"/>
      <c r="O244" s="180"/>
      <c r="P244" s="66">
        <v>21</v>
      </c>
      <c r="Q244" s="180"/>
      <c r="R244" s="60" t="s">
        <v>607</v>
      </c>
      <c r="S244" s="60">
        <v>46050395.547899999</v>
      </c>
      <c r="T244" s="60"/>
      <c r="U244" s="60">
        <v>84419684.0713</v>
      </c>
      <c r="V244" s="60">
        <v>6817840.8799999999</v>
      </c>
      <c r="W244" s="60">
        <v>3914102.3884999999</v>
      </c>
      <c r="X244" s="60">
        <v>0</v>
      </c>
      <c r="Y244" s="60">
        <f t="shared" si="57"/>
        <v>3914102.3884999999</v>
      </c>
      <c r="Z244" s="60">
        <v>157369048.6877</v>
      </c>
      <c r="AA244" s="65">
        <f t="shared" si="52"/>
        <v>298571071.57539999</v>
      </c>
    </row>
    <row r="245" spans="1:27" ht="24.9" customHeight="1">
      <c r="A245" s="178"/>
      <c r="B245" s="180"/>
      <c r="C245" s="56">
        <v>4</v>
      </c>
      <c r="D245" s="60" t="s">
        <v>608</v>
      </c>
      <c r="E245" s="60">
        <v>42672583.968699999</v>
      </c>
      <c r="F245" s="60"/>
      <c r="G245" s="60">
        <v>78227472.626300007</v>
      </c>
      <c r="H245" s="60">
        <v>8606961.4600000009</v>
      </c>
      <c r="I245" s="60">
        <v>3627001.6979</v>
      </c>
      <c r="J245" s="60">
        <f t="shared" si="63"/>
        <v>1813500.84895</v>
      </c>
      <c r="K245" s="60">
        <f t="shared" si="61"/>
        <v>1813500.84895</v>
      </c>
      <c r="L245" s="74">
        <v>164296439.93009999</v>
      </c>
      <c r="M245" s="65">
        <f t="shared" si="51"/>
        <v>295616958.83405</v>
      </c>
      <c r="N245" s="64"/>
      <c r="O245" s="180"/>
      <c r="P245" s="66">
        <v>22</v>
      </c>
      <c r="Q245" s="180"/>
      <c r="R245" s="60" t="s">
        <v>609</v>
      </c>
      <c r="S245" s="60">
        <v>41798371.643200003</v>
      </c>
      <c r="T245" s="60"/>
      <c r="U245" s="60">
        <v>76624864.712500006</v>
      </c>
      <c r="V245" s="60">
        <v>6271316.0899999999</v>
      </c>
      <c r="W245" s="60">
        <v>3552697.0907000001</v>
      </c>
      <c r="X245" s="60">
        <v>0</v>
      </c>
      <c r="Y245" s="60">
        <f t="shared" si="57"/>
        <v>3552697.0907000001</v>
      </c>
      <c r="Z245" s="60">
        <v>143225030.15490001</v>
      </c>
      <c r="AA245" s="65">
        <f t="shared" si="52"/>
        <v>271472279.69129997</v>
      </c>
    </row>
    <row r="246" spans="1:27" ht="24.9" customHeight="1">
      <c r="A246" s="178"/>
      <c r="B246" s="180"/>
      <c r="C246" s="56">
        <v>5</v>
      </c>
      <c r="D246" s="60" t="s">
        <v>610</v>
      </c>
      <c r="E246" s="60">
        <v>51093800.940300003</v>
      </c>
      <c r="F246" s="60"/>
      <c r="G246" s="60">
        <v>93665265.673800007</v>
      </c>
      <c r="H246" s="60">
        <v>9261014.6099999994</v>
      </c>
      <c r="I246" s="60">
        <v>4342771.9983999999</v>
      </c>
      <c r="J246" s="60">
        <f t="shared" si="63"/>
        <v>2171385.9992</v>
      </c>
      <c r="K246" s="60">
        <f t="shared" si="61"/>
        <v>2171385.9992</v>
      </c>
      <c r="L246" s="74">
        <v>181223284.13690001</v>
      </c>
      <c r="M246" s="65">
        <f t="shared" si="51"/>
        <v>337414751.36019999</v>
      </c>
      <c r="N246" s="64"/>
      <c r="O246" s="180"/>
      <c r="P246" s="66">
        <v>23</v>
      </c>
      <c r="Q246" s="180"/>
      <c r="R246" s="60" t="s">
        <v>611</v>
      </c>
      <c r="S246" s="60">
        <v>51396963.5308</v>
      </c>
      <c r="T246" s="60"/>
      <c r="U246" s="60">
        <v>94221023.986300007</v>
      </c>
      <c r="V246" s="60">
        <v>7463822.2999999998</v>
      </c>
      <c r="W246" s="60">
        <v>4368539.6255000001</v>
      </c>
      <c r="X246" s="60">
        <v>0</v>
      </c>
      <c r="Y246" s="60">
        <f t="shared" si="57"/>
        <v>4368539.6255000001</v>
      </c>
      <c r="Z246" s="60">
        <v>174086997.26679999</v>
      </c>
      <c r="AA246" s="65">
        <f t="shared" si="52"/>
        <v>331537346.7094</v>
      </c>
    </row>
    <row r="247" spans="1:27" ht="24.9" customHeight="1">
      <c r="A247" s="178"/>
      <c r="B247" s="180"/>
      <c r="C247" s="56">
        <v>6</v>
      </c>
      <c r="D247" s="60" t="s">
        <v>612</v>
      </c>
      <c r="E247" s="60">
        <v>43427883.651199996</v>
      </c>
      <c r="F247" s="60"/>
      <c r="G247" s="60">
        <v>79612089.627000004</v>
      </c>
      <c r="H247" s="60">
        <v>8694790.4900000002</v>
      </c>
      <c r="I247" s="60">
        <v>3691199.1982999998</v>
      </c>
      <c r="J247" s="60">
        <f t="shared" si="63"/>
        <v>1845599.5991499999</v>
      </c>
      <c r="K247" s="60">
        <f t="shared" si="61"/>
        <v>1845599.5991499999</v>
      </c>
      <c r="L247" s="74">
        <v>166569448.30149999</v>
      </c>
      <c r="M247" s="65">
        <f t="shared" si="51"/>
        <v>300149811.66885</v>
      </c>
      <c r="N247" s="64"/>
      <c r="O247" s="180"/>
      <c r="P247" s="66">
        <v>24</v>
      </c>
      <c r="Q247" s="180"/>
      <c r="R247" s="60" t="s">
        <v>613</v>
      </c>
      <c r="S247" s="60">
        <v>42621626.148699999</v>
      </c>
      <c r="T247" s="60"/>
      <c r="U247" s="60">
        <v>78134056.641100004</v>
      </c>
      <c r="V247" s="60">
        <v>6451598.1500000004</v>
      </c>
      <c r="W247" s="60">
        <v>3622670.4837000002</v>
      </c>
      <c r="X247" s="60">
        <v>0</v>
      </c>
      <c r="Y247" s="60">
        <f t="shared" si="57"/>
        <v>3622670.4837000002</v>
      </c>
      <c r="Z247" s="60">
        <v>147890715.7498</v>
      </c>
      <c r="AA247" s="65">
        <f t="shared" si="52"/>
        <v>278720667.17330003</v>
      </c>
    </row>
    <row r="248" spans="1:27" ht="24.9" customHeight="1">
      <c r="A248" s="178"/>
      <c r="B248" s="180"/>
      <c r="C248" s="56">
        <v>7</v>
      </c>
      <c r="D248" s="60" t="s">
        <v>614</v>
      </c>
      <c r="E248" s="60">
        <v>43467827.876900002</v>
      </c>
      <c r="F248" s="60"/>
      <c r="G248" s="60">
        <v>79685315.467500001</v>
      </c>
      <c r="H248" s="60">
        <v>8272045.6799999997</v>
      </c>
      <c r="I248" s="60">
        <v>3694594.3002999998</v>
      </c>
      <c r="J248" s="60">
        <f t="shared" si="63"/>
        <v>1847297.1501499999</v>
      </c>
      <c r="K248" s="60">
        <f t="shared" si="61"/>
        <v>1847297.1501499999</v>
      </c>
      <c r="L248" s="74">
        <v>155628845.96939999</v>
      </c>
      <c r="M248" s="65">
        <f t="shared" si="51"/>
        <v>288901332.14394999</v>
      </c>
      <c r="N248" s="64"/>
      <c r="O248" s="180"/>
      <c r="P248" s="66">
        <v>25</v>
      </c>
      <c r="Q248" s="180"/>
      <c r="R248" s="60" t="s">
        <v>615</v>
      </c>
      <c r="S248" s="60">
        <v>56153462.083400004</v>
      </c>
      <c r="T248" s="60"/>
      <c r="U248" s="60">
        <v>102940647.3537</v>
      </c>
      <c r="V248" s="60">
        <v>6689545.0499999998</v>
      </c>
      <c r="W248" s="60">
        <v>4772823.2830999997</v>
      </c>
      <c r="X248" s="60">
        <v>0</v>
      </c>
      <c r="Y248" s="60">
        <f t="shared" si="57"/>
        <v>4772823.2830999997</v>
      </c>
      <c r="Z248" s="60">
        <v>154048762.90630001</v>
      </c>
      <c r="AA248" s="65">
        <f t="shared" si="52"/>
        <v>324605240.67650002</v>
      </c>
    </row>
    <row r="249" spans="1:27" ht="24.9" customHeight="1">
      <c r="A249" s="178"/>
      <c r="B249" s="180"/>
      <c r="C249" s="56">
        <v>8</v>
      </c>
      <c r="D249" s="60" t="s">
        <v>616</v>
      </c>
      <c r="E249" s="60">
        <v>50426304.1602</v>
      </c>
      <c r="F249" s="60"/>
      <c r="G249" s="60">
        <v>92441609.142299995</v>
      </c>
      <c r="H249" s="60">
        <v>8967282.2100000009</v>
      </c>
      <c r="I249" s="60">
        <v>4286037.3991</v>
      </c>
      <c r="J249" s="60">
        <f t="shared" si="63"/>
        <v>2143018.69955</v>
      </c>
      <c r="K249" s="60">
        <f t="shared" si="61"/>
        <v>2143018.69955</v>
      </c>
      <c r="L249" s="74">
        <v>173621512.75929999</v>
      </c>
      <c r="M249" s="65">
        <f t="shared" si="51"/>
        <v>327599726.97135001</v>
      </c>
      <c r="N249" s="64"/>
      <c r="O249" s="180"/>
      <c r="P249" s="66">
        <v>26</v>
      </c>
      <c r="Q249" s="180"/>
      <c r="R249" s="60" t="s">
        <v>617</v>
      </c>
      <c r="S249" s="60">
        <v>38435735.491099998</v>
      </c>
      <c r="T249" s="60"/>
      <c r="U249" s="60">
        <v>70460472.892800003</v>
      </c>
      <c r="V249" s="60">
        <v>5911887.6900000004</v>
      </c>
      <c r="W249" s="60">
        <v>3266886.2514999998</v>
      </c>
      <c r="X249" s="60">
        <v>0</v>
      </c>
      <c r="Y249" s="60">
        <f t="shared" si="57"/>
        <v>3266886.2514999998</v>
      </c>
      <c r="Z249" s="60">
        <v>133923051.31470001</v>
      </c>
      <c r="AA249" s="65">
        <f t="shared" si="52"/>
        <v>251998033.6401</v>
      </c>
    </row>
    <row r="250" spans="1:27" ht="24.9" customHeight="1">
      <c r="A250" s="178"/>
      <c r="B250" s="180"/>
      <c r="C250" s="56">
        <v>9</v>
      </c>
      <c r="D250" s="60" t="s">
        <v>618</v>
      </c>
      <c r="E250" s="60">
        <v>55500337.117399998</v>
      </c>
      <c r="F250" s="60"/>
      <c r="G250" s="60">
        <v>101743337.2625</v>
      </c>
      <c r="H250" s="60">
        <v>9665114.6799999997</v>
      </c>
      <c r="I250" s="60">
        <v>4717310.2313999999</v>
      </c>
      <c r="J250" s="60">
        <f t="shared" si="63"/>
        <v>2358655.1157</v>
      </c>
      <c r="K250" s="60">
        <f t="shared" si="61"/>
        <v>2358655.1157</v>
      </c>
      <c r="L250" s="74">
        <v>191681362.0625</v>
      </c>
      <c r="M250" s="65">
        <f t="shared" si="51"/>
        <v>360948806.23809999</v>
      </c>
      <c r="N250" s="64"/>
      <c r="O250" s="180"/>
      <c r="P250" s="66">
        <v>27</v>
      </c>
      <c r="Q250" s="180"/>
      <c r="R250" s="60" t="s">
        <v>619</v>
      </c>
      <c r="S250" s="60">
        <v>46489854.7249</v>
      </c>
      <c r="T250" s="60"/>
      <c r="U250" s="60">
        <v>85225301.578899994</v>
      </c>
      <c r="V250" s="60">
        <v>6657785.4500000002</v>
      </c>
      <c r="W250" s="60">
        <v>3951454.6891000001</v>
      </c>
      <c r="X250" s="60">
        <v>0</v>
      </c>
      <c r="Y250" s="60">
        <f t="shared" si="57"/>
        <v>3951454.6891000001</v>
      </c>
      <c r="Z250" s="60">
        <v>153226826.8434</v>
      </c>
      <c r="AA250" s="65">
        <f t="shared" si="52"/>
        <v>295551223.2863</v>
      </c>
    </row>
    <row r="251" spans="1:27" ht="24.9" customHeight="1">
      <c r="A251" s="178"/>
      <c r="B251" s="180"/>
      <c r="C251" s="56">
        <v>10</v>
      </c>
      <c r="D251" s="60" t="s">
        <v>620</v>
      </c>
      <c r="E251" s="60">
        <v>40384639.617399998</v>
      </c>
      <c r="F251" s="60"/>
      <c r="G251" s="60">
        <v>74033208.125</v>
      </c>
      <c r="H251" s="60">
        <v>7934899.0300000003</v>
      </c>
      <c r="I251" s="60">
        <v>3432535.4322000002</v>
      </c>
      <c r="J251" s="60">
        <f t="shared" si="63"/>
        <v>1716267.7161000001</v>
      </c>
      <c r="K251" s="60">
        <f t="shared" si="61"/>
        <v>1716267.7161000001</v>
      </c>
      <c r="L251" s="74">
        <v>146903517.0363</v>
      </c>
      <c r="M251" s="65">
        <f t="shared" si="51"/>
        <v>270972531.5248</v>
      </c>
      <c r="N251" s="64"/>
      <c r="O251" s="180"/>
      <c r="P251" s="66">
        <v>28</v>
      </c>
      <c r="Q251" s="180"/>
      <c r="R251" s="60" t="s">
        <v>621</v>
      </c>
      <c r="S251" s="60">
        <v>46638917.698299997</v>
      </c>
      <c r="T251" s="60"/>
      <c r="U251" s="60">
        <v>85498564.142000005</v>
      </c>
      <c r="V251" s="60">
        <v>6885686.6399999997</v>
      </c>
      <c r="W251" s="60">
        <v>3964124.4552000002</v>
      </c>
      <c r="X251" s="60">
        <v>0</v>
      </c>
      <c r="Y251" s="60">
        <f t="shared" si="57"/>
        <v>3964124.4552000002</v>
      </c>
      <c r="Z251" s="60">
        <v>159124891.6692</v>
      </c>
      <c r="AA251" s="65">
        <f t="shared" si="52"/>
        <v>302112184.60470003</v>
      </c>
    </row>
    <row r="252" spans="1:27" ht="24.9" customHeight="1">
      <c r="A252" s="178"/>
      <c r="B252" s="180"/>
      <c r="C252" s="56">
        <v>11</v>
      </c>
      <c r="D252" s="60" t="s">
        <v>622</v>
      </c>
      <c r="E252" s="60">
        <v>69295537.756500006</v>
      </c>
      <c r="F252" s="60"/>
      <c r="G252" s="60">
        <v>127032728.7172</v>
      </c>
      <c r="H252" s="60">
        <v>12010877.16</v>
      </c>
      <c r="I252" s="60">
        <v>5889847.9941999996</v>
      </c>
      <c r="J252" s="60">
        <f t="shared" si="63"/>
        <v>2944923.9970999998</v>
      </c>
      <c r="K252" s="60">
        <f t="shared" si="61"/>
        <v>2944923.9970999998</v>
      </c>
      <c r="L252" s="74">
        <v>252389510.67950001</v>
      </c>
      <c r="M252" s="65">
        <f t="shared" si="51"/>
        <v>463673578.31029999</v>
      </c>
      <c r="N252" s="64"/>
      <c r="O252" s="180"/>
      <c r="P252" s="66">
        <v>29</v>
      </c>
      <c r="Q252" s="180"/>
      <c r="R252" s="60" t="s">
        <v>623</v>
      </c>
      <c r="S252" s="60">
        <v>41099407.896799996</v>
      </c>
      <c r="T252" s="60"/>
      <c r="U252" s="60">
        <v>75343522.8706</v>
      </c>
      <c r="V252" s="60">
        <v>6269964.04</v>
      </c>
      <c r="W252" s="60">
        <v>3493287.923</v>
      </c>
      <c r="X252" s="60">
        <v>0</v>
      </c>
      <c r="Y252" s="60">
        <f t="shared" si="57"/>
        <v>3493287.923</v>
      </c>
      <c r="Z252" s="60">
        <v>143190039.26249999</v>
      </c>
      <c r="AA252" s="65">
        <f t="shared" si="52"/>
        <v>269396221.99290001</v>
      </c>
    </row>
    <row r="253" spans="1:27" ht="24.9" customHeight="1">
      <c r="A253" s="178"/>
      <c r="B253" s="180"/>
      <c r="C253" s="56">
        <v>12</v>
      </c>
      <c r="D253" s="60" t="s">
        <v>624</v>
      </c>
      <c r="E253" s="60">
        <v>71316132.809599996</v>
      </c>
      <c r="F253" s="60"/>
      <c r="G253" s="60">
        <v>130736887.9105</v>
      </c>
      <c r="H253" s="60">
        <v>12059077.66</v>
      </c>
      <c r="I253" s="60">
        <v>6061590.6216000002</v>
      </c>
      <c r="J253" s="60">
        <f t="shared" si="63"/>
        <v>3030795.3108000001</v>
      </c>
      <c r="K253" s="60">
        <f t="shared" si="61"/>
        <v>3030795.3108000001</v>
      </c>
      <c r="L253" s="74">
        <v>253636935.99419999</v>
      </c>
      <c r="M253" s="65">
        <f t="shared" si="51"/>
        <v>470779829.68510002</v>
      </c>
      <c r="N253" s="64"/>
      <c r="O253" s="181"/>
      <c r="P253" s="66">
        <v>30</v>
      </c>
      <c r="Q253" s="181"/>
      <c r="R253" s="60" t="s">
        <v>625</v>
      </c>
      <c r="S253" s="60">
        <v>45726168.495200001</v>
      </c>
      <c r="T253" s="60"/>
      <c r="U253" s="60">
        <v>83825310.341700003</v>
      </c>
      <c r="V253" s="60">
        <v>6994891.54</v>
      </c>
      <c r="W253" s="60">
        <v>3886544.3651999999</v>
      </c>
      <c r="X253" s="60">
        <v>0</v>
      </c>
      <c r="Y253" s="60">
        <f t="shared" si="57"/>
        <v>3886544.3651999999</v>
      </c>
      <c r="Z253" s="60">
        <v>161951106.04980001</v>
      </c>
      <c r="AA253" s="65">
        <f t="shared" si="52"/>
        <v>302384020.79189998</v>
      </c>
    </row>
    <row r="254" spans="1:27" ht="24.9" customHeight="1">
      <c r="A254" s="178"/>
      <c r="B254" s="180"/>
      <c r="C254" s="56">
        <v>13</v>
      </c>
      <c r="D254" s="60" t="s">
        <v>626</v>
      </c>
      <c r="E254" s="60">
        <v>55898103.330899999</v>
      </c>
      <c r="F254" s="60"/>
      <c r="G254" s="60">
        <v>102472523.1398</v>
      </c>
      <c r="H254" s="60">
        <v>9463767.7100000009</v>
      </c>
      <c r="I254" s="60">
        <v>4751118.7940999996</v>
      </c>
      <c r="J254" s="60">
        <f t="shared" si="63"/>
        <v>2375559.3970499998</v>
      </c>
      <c r="K254" s="60">
        <f t="shared" si="61"/>
        <v>2375559.3970499998</v>
      </c>
      <c r="L254" s="74">
        <v>186470518.36379999</v>
      </c>
      <c r="M254" s="65">
        <f t="shared" si="51"/>
        <v>356680471.94155002</v>
      </c>
      <c r="N254" s="64"/>
      <c r="O254" s="56"/>
      <c r="P254" s="172" t="s">
        <v>627</v>
      </c>
      <c r="Q254" s="173"/>
      <c r="R254" s="61"/>
      <c r="S254" s="61">
        <f t="shared" ref="S254:W254" si="64">SUM(S224:S253)</f>
        <v>1303115712.2764001</v>
      </c>
      <c r="T254" s="61">
        <f t="shared" si="64"/>
        <v>0</v>
      </c>
      <c r="U254" s="61">
        <f t="shared" si="64"/>
        <v>2388874523.8751998</v>
      </c>
      <c r="V254" s="61">
        <f t="shared" si="64"/>
        <v>192577241.77000001</v>
      </c>
      <c r="W254" s="61">
        <f t="shared" si="64"/>
        <v>110759707.0845</v>
      </c>
      <c r="X254" s="61">
        <f t="shared" ref="X254" si="65">SUM(X224:X253)</f>
        <v>0</v>
      </c>
      <c r="Y254" s="61">
        <f t="shared" si="57"/>
        <v>110759707.0845</v>
      </c>
      <c r="Z254" s="61">
        <f>SUM(Z224:Z253)</f>
        <v>4411599761.2821999</v>
      </c>
      <c r="AA254" s="61">
        <f>SUM(AA224:AA253)</f>
        <v>8406926946.2882996</v>
      </c>
    </row>
    <row r="255" spans="1:27" ht="24.9" customHeight="1">
      <c r="A255" s="178"/>
      <c r="B255" s="180"/>
      <c r="C255" s="56">
        <v>14</v>
      </c>
      <c r="D255" s="60" t="s">
        <v>628</v>
      </c>
      <c r="E255" s="60">
        <v>53308635.515799999</v>
      </c>
      <c r="F255" s="60"/>
      <c r="G255" s="60">
        <v>97725505.177000001</v>
      </c>
      <c r="H255" s="60">
        <v>9073458.5299999993</v>
      </c>
      <c r="I255" s="60">
        <v>4531024.2208000002</v>
      </c>
      <c r="J255" s="60">
        <f t="shared" si="63"/>
        <v>2265512.1104000001</v>
      </c>
      <c r="K255" s="60">
        <f t="shared" si="61"/>
        <v>2265512.1104000001</v>
      </c>
      <c r="L255" s="74">
        <v>176369347.54080001</v>
      </c>
      <c r="M255" s="65">
        <f t="shared" si="51"/>
        <v>338742458.87400001</v>
      </c>
      <c r="N255" s="64"/>
      <c r="O255" s="179">
        <v>30</v>
      </c>
      <c r="P255" s="66">
        <v>1</v>
      </c>
      <c r="Q255" s="179" t="s">
        <v>116</v>
      </c>
      <c r="R255" s="60" t="s">
        <v>629</v>
      </c>
      <c r="S255" s="60">
        <v>45003242.533200003</v>
      </c>
      <c r="T255" s="60"/>
      <c r="U255" s="60">
        <v>82500040.914800003</v>
      </c>
      <c r="V255" s="60">
        <v>8091113.1200000001</v>
      </c>
      <c r="W255" s="60">
        <v>3825098.5033999998</v>
      </c>
      <c r="X255" s="60">
        <v>0</v>
      </c>
      <c r="Y255" s="60">
        <f t="shared" si="57"/>
        <v>3825098.5033999998</v>
      </c>
      <c r="Z255" s="60">
        <v>209159798.61520001</v>
      </c>
      <c r="AA255" s="65">
        <f t="shared" si="52"/>
        <v>348579293.68660003</v>
      </c>
    </row>
    <row r="256" spans="1:27" ht="24.9" customHeight="1">
      <c r="A256" s="178"/>
      <c r="B256" s="180"/>
      <c r="C256" s="56">
        <v>15</v>
      </c>
      <c r="D256" s="60" t="s">
        <v>630</v>
      </c>
      <c r="E256" s="60">
        <v>58181989.421700001</v>
      </c>
      <c r="F256" s="60"/>
      <c r="G256" s="60">
        <v>106659348.0293</v>
      </c>
      <c r="H256" s="60">
        <v>8823424.3200000003</v>
      </c>
      <c r="I256" s="60">
        <v>4945240.1235999996</v>
      </c>
      <c r="J256" s="60">
        <f t="shared" si="63"/>
        <v>2472620.0617999998</v>
      </c>
      <c r="K256" s="60">
        <f t="shared" si="61"/>
        <v>2472620.0617999998</v>
      </c>
      <c r="L256" s="74">
        <v>169898481.80610001</v>
      </c>
      <c r="M256" s="65">
        <f t="shared" si="51"/>
        <v>346035863.63889998</v>
      </c>
      <c r="N256" s="64"/>
      <c r="O256" s="180"/>
      <c r="P256" s="66">
        <v>2</v>
      </c>
      <c r="Q256" s="180"/>
      <c r="R256" s="60" t="s">
        <v>631</v>
      </c>
      <c r="S256" s="60">
        <v>52262189.928300001</v>
      </c>
      <c r="T256" s="60"/>
      <c r="U256" s="60">
        <v>95807158.877499998</v>
      </c>
      <c r="V256" s="60">
        <v>9134704.7799999993</v>
      </c>
      <c r="W256" s="60">
        <v>4442080.4642000003</v>
      </c>
      <c r="X256" s="60">
        <v>0</v>
      </c>
      <c r="Y256" s="60">
        <f t="shared" si="57"/>
        <v>4442080.4642000003</v>
      </c>
      <c r="Z256" s="60">
        <v>236167868.83629999</v>
      </c>
      <c r="AA256" s="65">
        <f t="shared" si="52"/>
        <v>397814002.88630003</v>
      </c>
    </row>
    <row r="257" spans="1:27" ht="24.9" customHeight="1">
      <c r="A257" s="178"/>
      <c r="B257" s="180"/>
      <c r="C257" s="56">
        <v>16</v>
      </c>
      <c r="D257" s="60" t="s">
        <v>632</v>
      </c>
      <c r="E257" s="60">
        <v>51037691.086400002</v>
      </c>
      <c r="F257" s="60"/>
      <c r="G257" s="60">
        <v>93562404.969099998</v>
      </c>
      <c r="H257" s="60">
        <v>9080705.5099999998</v>
      </c>
      <c r="I257" s="60">
        <v>4338002.8816999998</v>
      </c>
      <c r="J257" s="60">
        <f t="shared" si="63"/>
        <v>2169001.4408499999</v>
      </c>
      <c r="K257" s="60">
        <f t="shared" si="61"/>
        <v>2169001.4408499999</v>
      </c>
      <c r="L257" s="74">
        <v>176556898.72409999</v>
      </c>
      <c r="M257" s="65">
        <f t="shared" si="51"/>
        <v>332406701.73044997</v>
      </c>
      <c r="N257" s="64"/>
      <c r="O257" s="180"/>
      <c r="P257" s="66">
        <v>3</v>
      </c>
      <c r="Q257" s="180"/>
      <c r="R257" s="60" t="s">
        <v>633</v>
      </c>
      <c r="S257" s="60">
        <v>52058851.8213</v>
      </c>
      <c r="T257" s="60"/>
      <c r="U257" s="60">
        <v>95434399.022599995</v>
      </c>
      <c r="V257" s="60">
        <v>8571482.1999999993</v>
      </c>
      <c r="W257" s="60">
        <v>4424797.5252999999</v>
      </c>
      <c r="X257" s="60">
        <v>0</v>
      </c>
      <c r="Y257" s="60">
        <f t="shared" si="57"/>
        <v>4424797.5252999999</v>
      </c>
      <c r="Z257" s="60">
        <v>221591712.78209999</v>
      </c>
      <c r="AA257" s="65">
        <f t="shared" si="52"/>
        <v>382081243.3513</v>
      </c>
    </row>
    <row r="258" spans="1:27" ht="24.9" customHeight="1">
      <c r="A258" s="178"/>
      <c r="B258" s="180"/>
      <c r="C258" s="56">
        <v>17</v>
      </c>
      <c r="D258" s="60" t="s">
        <v>634</v>
      </c>
      <c r="E258" s="60">
        <v>41857836.952699997</v>
      </c>
      <c r="F258" s="60"/>
      <c r="G258" s="60">
        <v>76733876.645699993</v>
      </c>
      <c r="H258" s="60">
        <v>8310078.79</v>
      </c>
      <c r="I258" s="60">
        <v>3557751.4079999998</v>
      </c>
      <c r="J258" s="60">
        <f t="shared" si="63"/>
        <v>1778875.7039999999</v>
      </c>
      <c r="K258" s="60">
        <f t="shared" si="61"/>
        <v>1778875.7039999999</v>
      </c>
      <c r="L258" s="74">
        <v>156613139.77309999</v>
      </c>
      <c r="M258" s="65">
        <f t="shared" si="51"/>
        <v>285293807.86549997</v>
      </c>
      <c r="N258" s="64"/>
      <c r="O258" s="180"/>
      <c r="P258" s="66">
        <v>4</v>
      </c>
      <c r="Q258" s="180"/>
      <c r="R258" s="60" t="s">
        <v>635</v>
      </c>
      <c r="S258" s="60">
        <v>55774934.717600003</v>
      </c>
      <c r="T258" s="60"/>
      <c r="U258" s="60">
        <v>102246730.1732</v>
      </c>
      <c r="V258" s="60">
        <v>7774990.8099999996</v>
      </c>
      <c r="W258" s="60">
        <v>4740649.9467000002</v>
      </c>
      <c r="X258" s="60">
        <v>0</v>
      </c>
      <c r="Y258" s="60">
        <f t="shared" si="57"/>
        <v>4740649.9467000002</v>
      </c>
      <c r="Z258" s="60">
        <v>200978578.0591</v>
      </c>
      <c r="AA258" s="65">
        <f t="shared" si="52"/>
        <v>371515883.70660001</v>
      </c>
    </row>
    <row r="259" spans="1:27" ht="24.9" customHeight="1">
      <c r="A259" s="178"/>
      <c r="B259" s="181"/>
      <c r="C259" s="56">
        <v>18</v>
      </c>
      <c r="D259" s="60" t="s">
        <v>636</v>
      </c>
      <c r="E259" s="60">
        <v>52087855.209399998</v>
      </c>
      <c r="F259" s="60"/>
      <c r="G259" s="60">
        <v>95487568.096100003</v>
      </c>
      <c r="H259" s="60">
        <v>8626796</v>
      </c>
      <c r="I259" s="60">
        <v>4427262.6991999997</v>
      </c>
      <c r="J259" s="60">
        <f t="shared" si="63"/>
        <v>2213631.3495999998</v>
      </c>
      <c r="K259" s="60">
        <f t="shared" si="61"/>
        <v>2213631.3495999998</v>
      </c>
      <c r="L259" s="74">
        <v>164809756.32179999</v>
      </c>
      <c r="M259" s="65">
        <f t="shared" si="51"/>
        <v>323225606.97689998</v>
      </c>
      <c r="N259" s="64"/>
      <c r="O259" s="180"/>
      <c r="P259" s="66">
        <v>5</v>
      </c>
      <c r="Q259" s="180"/>
      <c r="R259" s="60" t="s">
        <v>637</v>
      </c>
      <c r="S259" s="60">
        <v>56589266.365800001</v>
      </c>
      <c r="T259" s="60"/>
      <c r="U259" s="60">
        <v>103739564.7007</v>
      </c>
      <c r="V259" s="60">
        <v>10084031.67</v>
      </c>
      <c r="W259" s="60">
        <v>4809864.932</v>
      </c>
      <c r="X259" s="60">
        <v>0</v>
      </c>
      <c r="Y259" s="60">
        <f t="shared" si="57"/>
        <v>4809864.932</v>
      </c>
      <c r="Z259" s="60">
        <v>260736374.03799999</v>
      </c>
      <c r="AA259" s="65">
        <f t="shared" si="52"/>
        <v>435959101.70649999</v>
      </c>
    </row>
    <row r="260" spans="1:27" ht="24.9" customHeight="1">
      <c r="A260" s="56"/>
      <c r="B260" s="171" t="s">
        <v>602</v>
      </c>
      <c r="C260" s="172"/>
      <c r="D260" s="61"/>
      <c r="E260" s="61">
        <f>SUM(E242:E259)</f>
        <v>949993370.82219994</v>
      </c>
      <c r="F260" s="61">
        <f t="shared" ref="F260:M260" si="66">SUM(F242:F259)</f>
        <v>0</v>
      </c>
      <c r="G260" s="61">
        <f t="shared" si="66"/>
        <v>1741529888.7335</v>
      </c>
      <c r="H260" s="61">
        <f t="shared" si="66"/>
        <v>169393624.50999999</v>
      </c>
      <c r="I260" s="61">
        <f t="shared" si="66"/>
        <v>80745697.786599994</v>
      </c>
      <c r="J260" s="61">
        <f t="shared" si="66"/>
        <v>40372848.893299997</v>
      </c>
      <c r="K260" s="61">
        <f t="shared" si="66"/>
        <v>40372848.893299997</v>
      </c>
      <c r="L260" s="61">
        <f t="shared" si="66"/>
        <v>3331774858.1332002</v>
      </c>
      <c r="M260" s="61">
        <f t="shared" si="66"/>
        <v>6233064591.0922003</v>
      </c>
      <c r="N260" s="64"/>
      <c r="O260" s="180"/>
      <c r="P260" s="66">
        <v>6</v>
      </c>
      <c r="Q260" s="180"/>
      <c r="R260" s="60" t="s">
        <v>638</v>
      </c>
      <c r="S260" s="60">
        <v>58162246.997699998</v>
      </c>
      <c r="T260" s="60"/>
      <c r="U260" s="60">
        <v>106623156.175</v>
      </c>
      <c r="V260" s="60">
        <v>10425045.18</v>
      </c>
      <c r="W260" s="60">
        <v>4943562.0950999996</v>
      </c>
      <c r="X260" s="60">
        <v>0</v>
      </c>
      <c r="Y260" s="60">
        <f t="shared" si="57"/>
        <v>4943562.0950999996</v>
      </c>
      <c r="Z260" s="60">
        <v>269561776.9235</v>
      </c>
      <c r="AA260" s="65">
        <f t="shared" si="52"/>
        <v>449715787.37129998</v>
      </c>
    </row>
    <row r="261" spans="1:27" ht="24.9" customHeight="1">
      <c r="A261" s="178">
        <v>13</v>
      </c>
      <c r="B261" s="179" t="s">
        <v>639</v>
      </c>
      <c r="C261" s="56">
        <v>1</v>
      </c>
      <c r="D261" s="60" t="s">
        <v>640</v>
      </c>
      <c r="E261" s="60">
        <v>61204338.204899997</v>
      </c>
      <c r="F261" s="60"/>
      <c r="G261" s="60">
        <v>112199924.31290001</v>
      </c>
      <c r="H261" s="60">
        <v>9034414.3499999996</v>
      </c>
      <c r="I261" s="60">
        <v>5202127.8755000001</v>
      </c>
      <c r="J261" s="60">
        <v>0</v>
      </c>
      <c r="K261" s="60">
        <f t="shared" ref="K261:K292" si="67">I261-J261</f>
        <v>5202127.8755000001</v>
      </c>
      <c r="L261" s="74">
        <v>227649389.1433</v>
      </c>
      <c r="M261" s="65">
        <f t="shared" si="51"/>
        <v>415290193.88660002</v>
      </c>
      <c r="N261" s="64"/>
      <c r="O261" s="180"/>
      <c r="P261" s="66">
        <v>7</v>
      </c>
      <c r="Q261" s="180"/>
      <c r="R261" s="60" t="s">
        <v>641</v>
      </c>
      <c r="S261" s="60">
        <v>63056038.335699998</v>
      </c>
      <c r="T261" s="60"/>
      <c r="U261" s="60">
        <v>115594464.9716</v>
      </c>
      <c r="V261" s="60">
        <v>10744182.560000001</v>
      </c>
      <c r="W261" s="60">
        <v>5359515.0992999999</v>
      </c>
      <c r="X261" s="60">
        <v>0</v>
      </c>
      <c r="Y261" s="60">
        <f t="shared" si="57"/>
        <v>5359515.0992999999</v>
      </c>
      <c r="Z261" s="60">
        <v>277821027.16960001</v>
      </c>
      <c r="AA261" s="65">
        <f t="shared" si="52"/>
        <v>472575228.13620001</v>
      </c>
    </row>
    <row r="262" spans="1:27" ht="24.9" customHeight="1">
      <c r="A262" s="178"/>
      <c r="B262" s="180"/>
      <c r="C262" s="56">
        <v>2</v>
      </c>
      <c r="D262" s="60" t="s">
        <v>642</v>
      </c>
      <c r="E262" s="60">
        <v>46572365.581500001</v>
      </c>
      <c r="F262" s="60"/>
      <c r="G262" s="60">
        <v>85376560.658299997</v>
      </c>
      <c r="H262" s="60">
        <v>6865351.0099999998</v>
      </c>
      <c r="I262" s="60">
        <v>3958467.7872000001</v>
      </c>
      <c r="J262" s="60">
        <v>0</v>
      </c>
      <c r="K262" s="60">
        <f t="shared" si="67"/>
        <v>3958467.7872000001</v>
      </c>
      <c r="L262" s="74">
        <v>171514200.2563</v>
      </c>
      <c r="M262" s="65">
        <f t="shared" si="51"/>
        <v>314286945.29329997</v>
      </c>
      <c r="N262" s="64"/>
      <c r="O262" s="180"/>
      <c r="P262" s="66">
        <v>8</v>
      </c>
      <c r="Q262" s="180"/>
      <c r="R262" s="60" t="s">
        <v>643</v>
      </c>
      <c r="S262" s="60">
        <v>46406930.138800003</v>
      </c>
      <c r="T262" s="60"/>
      <c r="U262" s="60">
        <v>85073284.049600005</v>
      </c>
      <c r="V262" s="60">
        <v>8343418.7699999996</v>
      </c>
      <c r="W262" s="60">
        <v>3944406.4257</v>
      </c>
      <c r="X262" s="60">
        <v>0</v>
      </c>
      <c r="Y262" s="60">
        <f t="shared" si="57"/>
        <v>3944406.4257</v>
      </c>
      <c r="Z262" s="60">
        <v>215689449.04910001</v>
      </c>
      <c r="AA262" s="65">
        <f t="shared" si="52"/>
        <v>359457488.4332</v>
      </c>
    </row>
    <row r="263" spans="1:27" ht="24.9" customHeight="1">
      <c r="A263" s="178"/>
      <c r="B263" s="180"/>
      <c r="C263" s="56">
        <v>3</v>
      </c>
      <c r="D263" s="60" t="s">
        <v>644</v>
      </c>
      <c r="E263" s="60">
        <v>44406095.747500002</v>
      </c>
      <c r="F263" s="60"/>
      <c r="G263" s="60">
        <v>81405350.143900007</v>
      </c>
      <c r="H263" s="60">
        <v>6037194.6500000004</v>
      </c>
      <c r="I263" s="60">
        <v>3774343.3766999999</v>
      </c>
      <c r="J263" s="60">
        <v>0</v>
      </c>
      <c r="K263" s="60">
        <f t="shared" si="67"/>
        <v>3774343.3766999999</v>
      </c>
      <c r="L263" s="74">
        <v>150081578.83289999</v>
      </c>
      <c r="M263" s="65">
        <f t="shared" si="51"/>
        <v>285704562.75099999</v>
      </c>
      <c r="N263" s="64"/>
      <c r="O263" s="180"/>
      <c r="P263" s="66">
        <v>9</v>
      </c>
      <c r="Q263" s="180"/>
      <c r="R263" s="60" t="s">
        <v>645</v>
      </c>
      <c r="S263" s="60">
        <v>55075232.334299996</v>
      </c>
      <c r="T263" s="60"/>
      <c r="U263" s="60">
        <v>100964034.2607</v>
      </c>
      <c r="V263" s="60">
        <v>9874099.1999999993</v>
      </c>
      <c r="W263" s="60">
        <v>4681177.9978</v>
      </c>
      <c r="X263" s="60">
        <v>0</v>
      </c>
      <c r="Y263" s="60">
        <f t="shared" si="57"/>
        <v>4681177.9978</v>
      </c>
      <c r="Z263" s="60">
        <v>255303338.1724</v>
      </c>
      <c r="AA263" s="65">
        <f t="shared" si="52"/>
        <v>425897881.96520001</v>
      </c>
    </row>
    <row r="264" spans="1:27" ht="24.9" customHeight="1">
      <c r="A264" s="178"/>
      <c r="B264" s="180"/>
      <c r="C264" s="56">
        <v>4</v>
      </c>
      <c r="D264" s="60" t="s">
        <v>646</v>
      </c>
      <c r="E264" s="60">
        <v>45851704.6074</v>
      </c>
      <c r="F264" s="60"/>
      <c r="G264" s="60">
        <v>84055443.412100002</v>
      </c>
      <c r="H264" s="60">
        <v>6726928.3499999996</v>
      </c>
      <c r="I264" s="60">
        <v>3897214.4405999999</v>
      </c>
      <c r="J264" s="60">
        <v>0</v>
      </c>
      <c r="K264" s="60">
        <f t="shared" si="67"/>
        <v>3897214.4405999999</v>
      </c>
      <c r="L264" s="74">
        <v>167931832.69060001</v>
      </c>
      <c r="M264" s="65">
        <f t="shared" ref="M264:M327" si="68">E264+F264+G264+H264+K264+L264</f>
        <v>308463123.5007</v>
      </c>
      <c r="N264" s="64"/>
      <c r="O264" s="180"/>
      <c r="P264" s="66">
        <v>10</v>
      </c>
      <c r="Q264" s="180"/>
      <c r="R264" s="60" t="s">
        <v>647</v>
      </c>
      <c r="S264" s="60">
        <v>57661237.429499999</v>
      </c>
      <c r="T264" s="60"/>
      <c r="U264" s="60">
        <v>105704704.3581</v>
      </c>
      <c r="V264" s="60">
        <v>10097714.390000001</v>
      </c>
      <c r="W264" s="60">
        <v>4900978.2536000004</v>
      </c>
      <c r="X264" s="60">
        <v>0</v>
      </c>
      <c r="Y264" s="60">
        <f t="shared" si="57"/>
        <v>4900978.2536000004</v>
      </c>
      <c r="Z264" s="60">
        <v>261090481.86930001</v>
      </c>
      <c r="AA264" s="65">
        <f t="shared" ref="AA264:AA327" si="69">S264+T264+U264+V264+Y264+Z264</f>
        <v>439455116.30049998</v>
      </c>
    </row>
    <row r="265" spans="1:27" ht="24.9" customHeight="1">
      <c r="A265" s="178"/>
      <c r="B265" s="180"/>
      <c r="C265" s="56">
        <v>5</v>
      </c>
      <c r="D265" s="60" t="s">
        <v>648</v>
      </c>
      <c r="E265" s="60">
        <v>48565890.342900001</v>
      </c>
      <c r="F265" s="60"/>
      <c r="G265" s="60">
        <v>89031094.534899995</v>
      </c>
      <c r="H265" s="60">
        <v>7096334.8600000003</v>
      </c>
      <c r="I265" s="60">
        <v>4127909.5463</v>
      </c>
      <c r="J265" s="60">
        <v>0</v>
      </c>
      <c r="K265" s="60">
        <f t="shared" si="67"/>
        <v>4127909.5463</v>
      </c>
      <c r="L265" s="74">
        <v>177492044.3168</v>
      </c>
      <c r="M265" s="65">
        <f t="shared" si="68"/>
        <v>326313273.60089999</v>
      </c>
      <c r="N265" s="64"/>
      <c r="O265" s="180"/>
      <c r="P265" s="66">
        <v>11</v>
      </c>
      <c r="Q265" s="180"/>
      <c r="R265" s="60" t="s">
        <v>649</v>
      </c>
      <c r="S265" s="60">
        <v>41702670.489100002</v>
      </c>
      <c r="T265" s="60"/>
      <c r="U265" s="60">
        <v>76449425.151199996</v>
      </c>
      <c r="V265" s="60">
        <v>7669355.3099999996</v>
      </c>
      <c r="W265" s="60">
        <v>3544562.8692000001</v>
      </c>
      <c r="X265" s="60">
        <v>0</v>
      </c>
      <c r="Y265" s="60">
        <f t="shared" si="57"/>
        <v>3544562.8692000001</v>
      </c>
      <c r="Z265" s="60">
        <v>198244739.63460001</v>
      </c>
      <c r="AA265" s="65">
        <f t="shared" si="69"/>
        <v>327610753.45410001</v>
      </c>
    </row>
    <row r="266" spans="1:27" ht="24.9" customHeight="1">
      <c r="A266" s="178"/>
      <c r="B266" s="180"/>
      <c r="C266" s="56">
        <v>6</v>
      </c>
      <c r="D266" s="60" t="s">
        <v>650</v>
      </c>
      <c r="E266" s="60">
        <v>49508469.988399997</v>
      </c>
      <c r="F266" s="60"/>
      <c r="G266" s="60">
        <v>90759033.566499993</v>
      </c>
      <c r="H266" s="60">
        <v>7293936.6600000001</v>
      </c>
      <c r="I266" s="60">
        <v>4208025.1067000004</v>
      </c>
      <c r="J266" s="60">
        <v>0</v>
      </c>
      <c r="K266" s="60">
        <f t="shared" si="67"/>
        <v>4208025.1067000004</v>
      </c>
      <c r="L266" s="74">
        <v>182605963.24360001</v>
      </c>
      <c r="M266" s="65">
        <f t="shared" si="68"/>
        <v>334375428.56519997</v>
      </c>
      <c r="N266" s="64"/>
      <c r="O266" s="180"/>
      <c r="P266" s="66">
        <v>12</v>
      </c>
      <c r="Q266" s="180"/>
      <c r="R266" s="60" t="s">
        <v>651</v>
      </c>
      <c r="S266" s="60">
        <v>43490897.422499999</v>
      </c>
      <c r="T266" s="60"/>
      <c r="U266" s="60">
        <v>79727606.608199999</v>
      </c>
      <c r="V266" s="60">
        <v>7643842.1699999999</v>
      </c>
      <c r="W266" s="60">
        <v>3696555.1209</v>
      </c>
      <c r="X266" s="60">
        <v>0</v>
      </c>
      <c r="Y266" s="60">
        <f t="shared" si="57"/>
        <v>3696555.1209</v>
      </c>
      <c r="Z266" s="60">
        <v>197584461.4946</v>
      </c>
      <c r="AA266" s="65">
        <f t="shared" si="69"/>
        <v>332143362.81620002</v>
      </c>
    </row>
    <row r="267" spans="1:27" ht="24.9" customHeight="1">
      <c r="A267" s="178"/>
      <c r="B267" s="180"/>
      <c r="C267" s="56">
        <v>7</v>
      </c>
      <c r="D267" s="60" t="s">
        <v>652</v>
      </c>
      <c r="E267" s="60">
        <v>40795286.695500001</v>
      </c>
      <c r="F267" s="60"/>
      <c r="G267" s="60">
        <v>74786007.231000006</v>
      </c>
      <c r="H267" s="60">
        <v>6131067.3300000001</v>
      </c>
      <c r="I267" s="60">
        <v>3467438.8177999998</v>
      </c>
      <c r="J267" s="60">
        <v>0</v>
      </c>
      <c r="K267" s="60">
        <f t="shared" si="67"/>
        <v>3467438.8177999998</v>
      </c>
      <c r="L267" s="74">
        <v>152510996.49349999</v>
      </c>
      <c r="M267" s="65">
        <f t="shared" si="68"/>
        <v>277690796.56779999</v>
      </c>
      <c r="N267" s="64"/>
      <c r="O267" s="180"/>
      <c r="P267" s="66">
        <v>13</v>
      </c>
      <c r="Q267" s="180"/>
      <c r="R267" s="60" t="s">
        <v>653</v>
      </c>
      <c r="S267" s="60">
        <v>42634265.212700002</v>
      </c>
      <c r="T267" s="60"/>
      <c r="U267" s="60">
        <v>78157226.600199997</v>
      </c>
      <c r="V267" s="60">
        <v>7673168.0800000001</v>
      </c>
      <c r="W267" s="60">
        <v>3623744.7544</v>
      </c>
      <c r="X267" s="60">
        <v>0</v>
      </c>
      <c r="Y267" s="60">
        <f t="shared" si="57"/>
        <v>3623744.7544</v>
      </c>
      <c r="Z267" s="60">
        <v>198343413.95120001</v>
      </c>
      <c r="AA267" s="65">
        <f t="shared" si="69"/>
        <v>330431818.59850001</v>
      </c>
    </row>
    <row r="268" spans="1:27" ht="24.9" customHeight="1">
      <c r="A268" s="178"/>
      <c r="B268" s="180"/>
      <c r="C268" s="56">
        <v>8</v>
      </c>
      <c r="D268" s="60" t="s">
        <v>654</v>
      </c>
      <c r="E268" s="60">
        <v>50256529.740199998</v>
      </c>
      <c r="F268" s="60"/>
      <c r="G268" s="60">
        <v>92130378.310800001</v>
      </c>
      <c r="H268" s="60">
        <v>7013008.1500000004</v>
      </c>
      <c r="I268" s="60">
        <v>4271607.2414999995</v>
      </c>
      <c r="J268" s="60">
        <v>0</v>
      </c>
      <c r="K268" s="60">
        <f t="shared" si="67"/>
        <v>4271607.2414999995</v>
      </c>
      <c r="L268" s="74">
        <v>175335555.61719999</v>
      </c>
      <c r="M268" s="65">
        <f t="shared" si="68"/>
        <v>329007079.05970001</v>
      </c>
      <c r="N268" s="64"/>
      <c r="O268" s="180"/>
      <c r="P268" s="66">
        <v>14</v>
      </c>
      <c r="Q268" s="180"/>
      <c r="R268" s="60" t="s">
        <v>655</v>
      </c>
      <c r="S268" s="60">
        <v>63323137.586900003</v>
      </c>
      <c r="T268" s="60"/>
      <c r="U268" s="60">
        <v>116084111.8927</v>
      </c>
      <c r="V268" s="60">
        <v>10035750.039999999</v>
      </c>
      <c r="W268" s="60">
        <v>5382217.4844000004</v>
      </c>
      <c r="X268" s="60">
        <v>0</v>
      </c>
      <c r="Y268" s="60">
        <f t="shared" si="57"/>
        <v>5382217.4844000004</v>
      </c>
      <c r="Z268" s="60">
        <v>259486849.26980001</v>
      </c>
      <c r="AA268" s="65">
        <f t="shared" si="69"/>
        <v>454312066.27380002</v>
      </c>
    </row>
    <row r="269" spans="1:27" ht="24.9" customHeight="1">
      <c r="A269" s="178"/>
      <c r="B269" s="180"/>
      <c r="C269" s="56">
        <v>9</v>
      </c>
      <c r="D269" s="60" t="s">
        <v>656</v>
      </c>
      <c r="E269" s="60">
        <v>53772489.224600002</v>
      </c>
      <c r="F269" s="60"/>
      <c r="G269" s="60">
        <v>98575842.792600006</v>
      </c>
      <c r="H269" s="60">
        <v>7855212.29</v>
      </c>
      <c r="I269" s="60">
        <v>4570449.9605</v>
      </c>
      <c r="J269" s="60">
        <v>0</v>
      </c>
      <c r="K269" s="60">
        <f t="shared" si="67"/>
        <v>4570449.9605</v>
      </c>
      <c r="L269" s="74">
        <v>197131732.4127</v>
      </c>
      <c r="M269" s="65">
        <f t="shared" si="68"/>
        <v>361905726.68040001</v>
      </c>
      <c r="N269" s="64"/>
      <c r="O269" s="180"/>
      <c r="P269" s="66">
        <v>15</v>
      </c>
      <c r="Q269" s="180"/>
      <c r="R269" s="60" t="s">
        <v>657</v>
      </c>
      <c r="S269" s="60">
        <v>43180464.008900002</v>
      </c>
      <c r="T269" s="60"/>
      <c r="U269" s="60">
        <v>79158519.407199994</v>
      </c>
      <c r="V269" s="60">
        <v>7875502.0499999998</v>
      </c>
      <c r="W269" s="60">
        <v>3670169.5024999999</v>
      </c>
      <c r="X269" s="60">
        <v>0</v>
      </c>
      <c r="Y269" s="60">
        <f t="shared" si="57"/>
        <v>3670169.5024999999</v>
      </c>
      <c r="Z269" s="60">
        <v>203579801.00139999</v>
      </c>
      <c r="AA269" s="65">
        <f t="shared" si="69"/>
        <v>337464455.97000003</v>
      </c>
    </row>
    <row r="270" spans="1:27" ht="24.9" customHeight="1">
      <c r="A270" s="178"/>
      <c r="B270" s="180"/>
      <c r="C270" s="56">
        <v>10</v>
      </c>
      <c r="D270" s="60" t="s">
        <v>658</v>
      </c>
      <c r="E270" s="60">
        <v>46955191.611500002</v>
      </c>
      <c r="F270" s="60"/>
      <c r="G270" s="60">
        <v>86078358.159299999</v>
      </c>
      <c r="H270" s="60">
        <v>6854020.8499999996</v>
      </c>
      <c r="I270" s="60">
        <v>3991006.4931000001</v>
      </c>
      <c r="J270" s="60">
        <v>0</v>
      </c>
      <c r="K270" s="60">
        <f t="shared" si="67"/>
        <v>3991006.4931000001</v>
      </c>
      <c r="L270" s="74">
        <v>171220976.57780001</v>
      </c>
      <c r="M270" s="65">
        <f t="shared" si="68"/>
        <v>315099553.69169998</v>
      </c>
      <c r="N270" s="64"/>
      <c r="O270" s="180"/>
      <c r="P270" s="66">
        <v>16</v>
      </c>
      <c r="Q270" s="180"/>
      <c r="R270" s="60" t="s">
        <v>659</v>
      </c>
      <c r="S270" s="60">
        <v>45311767.864600003</v>
      </c>
      <c r="T270" s="60"/>
      <c r="U270" s="60">
        <v>83065630.215100005</v>
      </c>
      <c r="V270" s="60">
        <v>7934005.1600000001</v>
      </c>
      <c r="W270" s="60">
        <v>3851321.9424000001</v>
      </c>
      <c r="X270" s="60">
        <v>0</v>
      </c>
      <c r="Y270" s="60">
        <f t="shared" si="57"/>
        <v>3851321.9424000001</v>
      </c>
      <c r="Z270" s="60">
        <v>205093856.9163</v>
      </c>
      <c r="AA270" s="65">
        <f t="shared" si="69"/>
        <v>345256582.0984</v>
      </c>
    </row>
    <row r="271" spans="1:27" ht="24.9" customHeight="1">
      <c r="A271" s="178"/>
      <c r="B271" s="180"/>
      <c r="C271" s="56">
        <v>11</v>
      </c>
      <c r="D271" s="60" t="s">
        <v>660</v>
      </c>
      <c r="E271" s="60">
        <v>50320229.8904</v>
      </c>
      <c r="F271" s="60"/>
      <c r="G271" s="60">
        <v>92247153.562900007</v>
      </c>
      <c r="H271" s="60">
        <v>7139046.0599999996</v>
      </c>
      <c r="I271" s="60">
        <v>4277021.5036000004</v>
      </c>
      <c r="J271" s="60">
        <v>0</v>
      </c>
      <c r="K271" s="60">
        <f t="shared" si="67"/>
        <v>4277021.5036000004</v>
      </c>
      <c r="L271" s="74">
        <v>178597406.6083</v>
      </c>
      <c r="M271" s="65">
        <f t="shared" si="68"/>
        <v>332580857.62519997</v>
      </c>
      <c r="N271" s="64"/>
      <c r="O271" s="180"/>
      <c r="P271" s="66">
        <v>17</v>
      </c>
      <c r="Q271" s="180"/>
      <c r="R271" s="60" t="s">
        <v>661</v>
      </c>
      <c r="S271" s="60">
        <v>59200588.9498</v>
      </c>
      <c r="T271" s="60"/>
      <c r="U271" s="60">
        <v>108526646.87270001</v>
      </c>
      <c r="V271" s="60">
        <v>9750792.4299999997</v>
      </c>
      <c r="W271" s="60">
        <v>5031817.0746999998</v>
      </c>
      <c r="X271" s="60">
        <v>0</v>
      </c>
      <c r="Y271" s="60">
        <f t="shared" si="57"/>
        <v>5031817.0746999998</v>
      </c>
      <c r="Z271" s="60">
        <v>252112168.78400001</v>
      </c>
      <c r="AA271" s="65">
        <f t="shared" si="69"/>
        <v>434622014.11119998</v>
      </c>
    </row>
    <row r="272" spans="1:27" ht="24.9" customHeight="1">
      <c r="A272" s="178"/>
      <c r="B272" s="180"/>
      <c r="C272" s="56">
        <v>12</v>
      </c>
      <c r="D272" s="60" t="s">
        <v>662</v>
      </c>
      <c r="E272" s="60">
        <v>35312738.954300001</v>
      </c>
      <c r="F272" s="60"/>
      <c r="G272" s="60">
        <v>64735388.9309</v>
      </c>
      <c r="H272" s="60">
        <v>5450257.1500000004</v>
      </c>
      <c r="I272" s="60">
        <v>3001443.8365000002</v>
      </c>
      <c r="J272" s="60">
        <v>0</v>
      </c>
      <c r="K272" s="60">
        <f t="shared" si="67"/>
        <v>3001443.8365000002</v>
      </c>
      <c r="L272" s="74">
        <v>134891682.5257</v>
      </c>
      <c r="M272" s="65">
        <f t="shared" si="68"/>
        <v>243391511.39739999</v>
      </c>
      <c r="N272" s="64"/>
      <c r="O272" s="180"/>
      <c r="P272" s="66">
        <v>18</v>
      </c>
      <c r="Q272" s="180"/>
      <c r="R272" s="60" t="s">
        <v>663</v>
      </c>
      <c r="S272" s="60">
        <v>51189280.242299996</v>
      </c>
      <c r="T272" s="60"/>
      <c r="U272" s="60">
        <v>93840298.535600007</v>
      </c>
      <c r="V272" s="60">
        <v>8016466.5599999996</v>
      </c>
      <c r="W272" s="60">
        <v>4350887.3634000001</v>
      </c>
      <c r="X272" s="60">
        <v>0</v>
      </c>
      <c r="Y272" s="60">
        <f t="shared" ref="Y272:Y335" si="70">W272-X272</f>
        <v>4350887.3634000001</v>
      </c>
      <c r="Z272" s="60">
        <v>207227951.44479999</v>
      </c>
      <c r="AA272" s="65">
        <f t="shared" si="69"/>
        <v>364624884.14609998</v>
      </c>
    </row>
    <row r="273" spans="1:27" ht="24.9" customHeight="1">
      <c r="A273" s="178"/>
      <c r="B273" s="180"/>
      <c r="C273" s="56">
        <v>13</v>
      </c>
      <c r="D273" s="60" t="s">
        <v>664</v>
      </c>
      <c r="E273" s="60">
        <v>44756513.741599999</v>
      </c>
      <c r="F273" s="60"/>
      <c r="G273" s="60">
        <v>82047737.163599998</v>
      </c>
      <c r="H273" s="60">
        <v>6607867.0099999998</v>
      </c>
      <c r="I273" s="60">
        <v>3804127.5271000001</v>
      </c>
      <c r="J273" s="60">
        <v>0</v>
      </c>
      <c r="K273" s="60">
        <f t="shared" si="67"/>
        <v>3804127.5271000001</v>
      </c>
      <c r="L273" s="74">
        <v>164850534.7044</v>
      </c>
      <c r="M273" s="65">
        <f t="shared" si="68"/>
        <v>302066780.14670002</v>
      </c>
      <c r="N273" s="64"/>
      <c r="O273" s="180"/>
      <c r="P273" s="66">
        <v>19</v>
      </c>
      <c r="Q273" s="180"/>
      <c r="R273" s="60" t="s">
        <v>665</v>
      </c>
      <c r="S273" s="60">
        <v>46992507.701899998</v>
      </c>
      <c r="T273" s="60"/>
      <c r="U273" s="60">
        <v>86146766.096599996</v>
      </c>
      <c r="V273" s="60">
        <v>7669368.8300000001</v>
      </c>
      <c r="W273" s="60">
        <v>3994178.2140000002</v>
      </c>
      <c r="X273" s="60">
        <v>0</v>
      </c>
      <c r="Y273" s="60">
        <f t="shared" si="70"/>
        <v>3994178.2140000002</v>
      </c>
      <c r="Z273" s="60">
        <v>198245089.54350001</v>
      </c>
      <c r="AA273" s="65">
        <f t="shared" si="69"/>
        <v>343047910.38599998</v>
      </c>
    </row>
    <row r="274" spans="1:27" ht="24.9" customHeight="1">
      <c r="A274" s="178"/>
      <c r="B274" s="180"/>
      <c r="C274" s="56">
        <v>14</v>
      </c>
      <c r="D274" s="60" t="s">
        <v>666</v>
      </c>
      <c r="E274" s="60">
        <v>43675068.362800002</v>
      </c>
      <c r="F274" s="60"/>
      <c r="G274" s="60">
        <v>80065229.171499997</v>
      </c>
      <c r="H274" s="60">
        <v>6399719.2400000002</v>
      </c>
      <c r="I274" s="60">
        <v>3712208.926</v>
      </c>
      <c r="J274" s="60">
        <v>0</v>
      </c>
      <c r="K274" s="60">
        <f t="shared" si="67"/>
        <v>3712208.926</v>
      </c>
      <c r="L274" s="74">
        <v>159463686.8168</v>
      </c>
      <c r="M274" s="65">
        <f t="shared" si="68"/>
        <v>293315912.51709998</v>
      </c>
      <c r="N274" s="64"/>
      <c r="O274" s="180"/>
      <c r="P274" s="66">
        <v>20</v>
      </c>
      <c r="Q274" s="180"/>
      <c r="R274" s="60" t="s">
        <v>667</v>
      </c>
      <c r="S274" s="60">
        <v>42431554.905699998</v>
      </c>
      <c r="T274" s="60"/>
      <c r="U274" s="60">
        <v>77785617.629899994</v>
      </c>
      <c r="V274" s="60">
        <v>7382450.75</v>
      </c>
      <c r="W274" s="60">
        <v>3606515.1760999998</v>
      </c>
      <c r="X274" s="60">
        <v>0</v>
      </c>
      <c r="Y274" s="60">
        <f t="shared" si="70"/>
        <v>3606515.1760999998</v>
      </c>
      <c r="Z274" s="60">
        <v>190819672.26359999</v>
      </c>
      <c r="AA274" s="65">
        <f t="shared" si="69"/>
        <v>322025810.72530001</v>
      </c>
    </row>
    <row r="275" spans="1:27" ht="24.9" customHeight="1">
      <c r="A275" s="178"/>
      <c r="B275" s="180"/>
      <c r="C275" s="56">
        <v>15</v>
      </c>
      <c r="D275" s="60" t="s">
        <v>668</v>
      </c>
      <c r="E275" s="60">
        <v>46842099.9516</v>
      </c>
      <c r="F275" s="60"/>
      <c r="G275" s="60">
        <v>85871038.2852</v>
      </c>
      <c r="H275" s="60">
        <v>6842406.75</v>
      </c>
      <c r="I275" s="60">
        <v>3981394.1471000002</v>
      </c>
      <c r="J275" s="60">
        <v>0</v>
      </c>
      <c r="K275" s="60">
        <f t="shared" si="67"/>
        <v>3981394.1471000002</v>
      </c>
      <c r="L275" s="74">
        <v>170920404.81200001</v>
      </c>
      <c r="M275" s="65">
        <f t="shared" si="68"/>
        <v>314457343.94590002</v>
      </c>
      <c r="N275" s="64"/>
      <c r="O275" s="180"/>
      <c r="P275" s="66">
        <v>21</v>
      </c>
      <c r="Q275" s="180"/>
      <c r="R275" s="60" t="s">
        <v>669</v>
      </c>
      <c r="S275" s="60">
        <v>52402720.406000003</v>
      </c>
      <c r="T275" s="60"/>
      <c r="U275" s="60">
        <v>96064779.651099995</v>
      </c>
      <c r="V275" s="60">
        <v>8994605.5800000001</v>
      </c>
      <c r="W275" s="60">
        <v>4454025.0016999999</v>
      </c>
      <c r="X275" s="60">
        <v>0</v>
      </c>
      <c r="Y275" s="60">
        <f t="shared" si="70"/>
        <v>4454025.0016999999</v>
      </c>
      <c r="Z275" s="60">
        <v>232542112.56400001</v>
      </c>
      <c r="AA275" s="65">
        <f t="shared" si="69"/>
        <v>394458243.20279998</v>
      </c>
    </row>
    <row r="276" spans="1:27" ht="24.9" customHeight="1">
      <c r="A276" s="178"/>
      <c r="B276" s="181"/>
      <c r="C276" s="56">
        <v>16</v>
      </c>
      <c r="D276" s="60" t="s">
        <v>670</v>
      </c>
      <c r="E276" s="60">
        <v>45534174.679499999</v>
      </c>
      <c r="F276" s="60"/>
      <c r="G276" s="60">
        <v>83473346.866099998</v>
      </c>
      <c r="H276" s="60">
        <v>6676294.1500000004</v>
      </c>
      <c r="I276" s="60">
        <v>3870225.6464</v>
      </c>
      <c r="J276" s="60">
        <v>0</v>
      </c>
      <c r="K276" s="60">
        <f t="shared" si="67"/>
        <v>3870225.6464</v>
      </c>
      <c r="L276" s="74">
        <v>166621423.7696</v>
      </c>
      <c r="M276" s="65">
        <f t="shared" si="68"/>
        <v>306175465.11159998</v>
      </c>
      <c r="N276" s="64"/>
      <c r="O276" s="180"/>
      <c r="P276" s="66">
        <v>22</v>
      </c>
      <c r="Q276" s="180"/>
      <c r="R276" s="60" t="s">
        <v>671</v>
      </c>
      <c r="S276" s="60">
        <v>48538786.361000001</v>
      </c>
      <c r="T276" s="60"/>
      <c r="U276" s="60">
        <v>88981407.457000002</v>
      </c>
      <c r="V276" s="60">
        <v>8277479.4000000004</v>
      </c>
      <c r="W276" s="60">
        <v>4125605.8144999999</v>
      </c>
      <c r="X276" s="60">
        <v>0</v>
      </c>
      <c r="Y276" s="60">
        <f t="shared" si="70"/>
        <v>4125605.8144999999</v>
      </c>
      <c r="Z276" s="60">
        <v>213982943.22589999</v>
      </c>
      <c r="AA276" s="65">
        <f t="shared" si="69"/>
        <v>363906222.25840002</v>
      </c>
    </row>
    <row r="277" spans="1:27" ht="24.9" customHeight="1">
      <c r="A277" s="56"/>
      <c r="B277" s="171" t="s">
        <v>672</v>
      </c>
      <c r="C277" s="172"/>
      <c r="D277" s="61"/>
      <c r="E277" s="61">
        <f>SUM(E261:E276)</f>
        <v>754329187.32459998</v>
      </c>
      <c r="F277" s="61">
        <f t="shared" ref="F277:G277" si="71">SUM(F261:F276)</f>
        <v>0</v>
      </c>
      <c r="G277" s="61">
        <f t="shared" si="71"/>
        <v>1382837887.1025</v>
      </c>
      <c r="H277" s="61">
        <f t="shared" ref="H277:M277" si="72">SUM(H261:H276)</f>
        <v>110023058.86</v>
      </c>
      <c r="I277" s="61">
        <f t="shared" si="72"/>
        <v>64115012.232600003</v>
      </c>
      <c r="J277" s="61">
        <f t="shared" si="72"/>
        <v>0</v>
      </c>
      <c r="K277" s="61">
        <f t="shared" si="72"/>
        <v>64115012.232600003</v>
      </c>
      <c r="L277" s="61">
        <f t="shared" si="72"/>
        <v>2748819408.8214998</v>
      </c>
      <c r="M277" s="61">
        <f t="shared" si="72"/>
        <v>5060124554.3411999</v>
      </c>
      <c r="N277" s="64"/>
      <c r="O277" s="180"/>
      <c r="P277" s="66">
        <v>23</v>
      </c>
      <c r="Q277" s="180"/>
      <c r="R277" s="60" t="s">
        <v>673</v>
      </c>
      <c r="S277" s="60">
        <v>50249837.467</v>
      </c>
      <c r="T277" s="60"/>
      <c r="U277" s="60">
        <v>92118110.021200001</v>
      </c>
      <c r="V277" s="60">
        <v>8963819.4499999993</v>
      </c>
      <c r="W277" s="60">
        <v>4271038.4245999996</v>
      </c>
      <c r="X277" s="60">
        <v>0</v>
      </c>
      <c r="Y277" s="60">
        <f t="shared" si="70"/>
        <v>4271038.4245999996</v>
      </c>
      <c r="Z277" s="60">
        <v>231745369.94369999</v>
      </c>
      <c r="AA277" s="65">
        <f t="shared" si="69"/>
        <v>387348175.30650002</v>
      </c>
    </row>
    <row r="278" spans="1:27" ht="24.9" customHeight="1">
      <c r="A278" s="178">
        <v>14</v>
      </c>
      <c r="B278" s="179" t="s">
        <v>100</v>
      </c>
      <c r="C278" s="56">
        <v>1</v>
      </c>
      <c r="D278" s="60" t="s">
        <v>674</v>
      </c>
      <c r="E278" s="60">
        <v>57039395.125200003</v>
      </c>
      <c r="F278" s="60"/>
      <c r="G278" s="60">
        <v>104564741.7097</v>
      </c>
      <c r="H278" s="60">
        <v>8621912.6899999995</v>
      </c>
      <c r="I278" s="60">
        <v>4848124.1051000003</v>
      </c>
      <c r="J278" s="60">
        <v>0</v>
      </c>
      <c r="K278" s="60">
        <f t="shared" si="67"/>
        <v>4848124.1051000003</v>
      </c>
      <c r="L278" s="74">
        <v>179976489.44589999</v>
      </c>
      <c r="M278" s="65">
        <f t="shared" si="68"/>
        <v>355050663.07590002</v>
      </c>
      <c r="N278" s="64"/>
      <c r="O278" s="180"/>
      <c r="P278" s="66">
        <v>24</v>
      </c>
      <c r="Q278" s="180"/>
      <c r="R278" s="60" t="s">
        <v>675</v>
      </c>
      <c r="S278" s="60">
        <v>43017525.4859</v>
      </c>
      <c r="T278" s="60"/>
      <c r="U278" s="60">
        <v>78859820.156599998</v>
      </c>
      <c r="V278" s="60">
        <v>7640096.9900000002</v>
      </c>
      <c r="W278" s="60">
        <v>3656320.3692999999</v>
      </c>
      <c r="X278" s="60">
        <v>0</v>
      </c>
      <c r="Y278" s="60">
        <f t="shared" si="70"/>
        <v>3656320.3692999999</v>
      </c>
      <c r="Z278" s="60">
        <v>197487536.72260001</v>
      </c>
      <c r="AA278" s="65">
        <f t="shared" si="69"/>
        <v>330661299.72439998</v>
      </c>
    </row>
    <row r="279" spans="1:27" ht="24.9" customHeight="1">
      <c r="A279" s="178"/>
      <c r="B279" s="180"/>
      <c r="C279" s="56">
        <v>2</v>
      </c>
      <c r="D279" s="60" t="s">
        <v>676</v>
      </c>
      <c r="E279" s="60">
        <v>48059789.649099998</v>
      </c>
      <c r="F279" s="60"/>
      <c r="G279" s="60">
        <v>88103309.655399993</v>
      </c>
      <c r="H279" s="60">
        <v>7751045.1399999997</v>
      </c>
      <c r="I279" s="60">
        <v>4084892.9791999999</v>
      </c>
      <c r="J279" s="60">
        <v>0</v>
      </c>
      <c r="K279" s="60">
        <f t="shared" si="67"/>
        <v>4084892.9791999999</v>
      </c>
      <c r="L279" s="74">
        <v>157438505.73109999</v>
      </c>
      <c r="M279" s="65">
        <f t="shared" si="68"/>
        <v>305437543.1548</v>
      </c>
      <c r="N279" s="64"/>
      <c r="O279" s="180"/>
      <c r="P279" s="66">
        <v>25</v>
      </c>
      <c r="Q279" s="180"/>
      <c r="R279" s="60" t="s">
        <v>677</v>
      </c>
      <c r="S279" s="60">
        <v>39365272.506099999</v>
      </c>
      <c r="T279" s="60"/>
      <c r="U279" s="60">
        <v>72164502.146200001</v>
      </c>
      <c r="V279" s="60">
        <v>7158348.8200000003</v>
      </c>
      <c r="W279" s="60">
        <v>3345893.2396</v>
      </c>
      <c r="X279" s="60">
        <v>0</v>
      </c>
      <c r="Y279" s="60">
        <f t="shared" si="70"/>
        <v>3345893.2396</v>
      </c>
      <c r="Z279" s="60">
        <v>185019931.84549999</v>
      </c>
      <c r="AA279" s="65">
        <f t="shared" si="69"/>
        <v>307053948.55739999</v>
      </c>
    </row>
    <row r="280" spans="1:27" ht="24.9" customHeight="1">
      <c r="A280" s="178"/>
      <c r="B280" s="180"/>
      <c r="C280" s="56">
        <v>3</v>
      </c>
      <c r="D280" s="60" t="s">
        <v>678</v>
      </c>
      <c r="E280" s="60">
        <v>65054019.109300002</v>
      </c>
      <c r="F280" s="60"/>
      <c r="G280" s="60">
        <v>119257167.6191</v>
      </c>
      <c r="H280" s="60">
        <v>9716463.0399999991</v>
      </c>
      <c r="I280" s="60">
        <v>5529335.6019000001</v>
      </c>
      <c r="J280" s="60">
        <v>0</v>
      </c>
      <c r="K280" s="60">
        <f t="shared" si="67"/>
        <v>5529335.6019000001</v>
      </c>
      <c r="L280" s="74">
        <v>208303366.40220001</v>
      </c>
      <c r="M280" s="65">
        <f t="shared" si="68"/>
        <v>407860351.77249998</v>
      </c>
      <c r="N280" s="64"/>
      <c r="O280" s="180"/>
      <c r="P280" s="66">
        <v>26</v>
      </c>
      <c r="Q280" s="180"/>
      <c r="R280" s="60" t="s">
        <v>679</v>
      </c>
      <c r="S280" s="60">
        <v>52180910.870700002</v>
      </c>
      <c r="T280" s="60"/>
      <c r="U280" s="60">
        <v>95658157.934400007</v>
      </c>
      <c r="V280" s="60">
        <v>9017968.9700000007</v>
      </c>
      <c r="W280" s="60">
        <v>4435172.0641000001</v>
      </c>
      <c r="X280" s="60">
        <v>0</v>
      </c>
      <c r="Y280" s="60">
        <f t="shared" si="70"/>
        <v>4435172.0641000001</v>
      </c>
      <c r="Z280" s="60">
        <v>233146755.185</v>
      </c>
      <c r="AA280" s="65">
        <f t="shared" si="69"/>
        <v>394438965.02420002</v>
      </c>
    </row>
    <row r="281" spans="1:27" ht="24.9" customHeight="1">
      <c r="A281" s="178"/>
      <c r="B281" s="180"/>
      <c r="C281" s="56">
        <v>4</v>
      </c>
      <c r="D281" s="60" t="s">
        <v>680</v>
      </c>
      <c r="E281" s="60">
        <v>61153167.670699999</v>
      </c>
      <c r="F281" s="60"/>
      <c r="G281" s="60">
        <v>112106118.3795</v>
      </c>
      <c r="H281" s="60">
        <v>9253562.4100000001</v>
      </c>
      <c r="I281" s="60">
        <v>5197778.5815000003</v>
      </c>
      <c r="J281" s="60">
        <v>0</v>
      </c>
      <c r="K281" s="60">
        <f t="shared" si="67"/>
        <v>5197778.5815000003</v>
      </c>
      <c r="L281" s="74">
        <v>196323534.56529999</v>
      </c>
      <c r="M281" s="65">
        <f t="shared" si="68"/>
        <v>384034161.60699999</v>
      </c>
      <c r="N281" s="64"/>
      <c r="O281" s="180"/>
      <c r="P281" s="66">
        <v>27</v>
      </c>
      <c r="Q281" s="180"/>
      <c r="R281" s="60" t="s">
        <v>681</v>
      </c>
      <c r="S281" s="60">
        <v>56852560.8367</v>
      </c>
      <c r="T281" s="60"/>
      <c r="U281" s="60">
        <v>104222236.6904</v>
      </c>
      <c r="V281" s="60">
        <v>9860754.4900000002</v>
      </c>
      <c r="W281" s="60">
        <v>4832243.9258000003</v>
      </c>
      <c r="X281" s="60">
        <v>0</v>
      </c>
      <c r="Y281" s="60">
        <f t="shared" si="70"/>
        <v>4832243.9258000003</v>
      </c>
      <c r="Z281" s="60">
        <v>254957978.0643</v>
      </c>
      <c r="AA281" s="65">
        <f t="shared" si="69"/>
        <v>430725774.0072</v>
      </c>
    </row>
    <row r="282" spans="1:27" ht="24.9" customHeight="1">
      <c r="A282" s="178"/>
      <c r="B282" s="180"/>
      <c r="C282" s="56">
        <v>5</v>
      </c>
      <c r="D282" s="60" t="s">
        <v>682</v>
      </c>
      <c r="E282" s="60">
        <v>59128070.573600002</v>
      </c>
      <c r="F282" s="60"/>
      <c r="G282" s="60">
        <v>108393706.02959999</v>
      </c>
      <c r="H282" s="60">
        <v>8629876.25</v>
      </c>
      <c r="I282" s="60">
        <v>5025653.2981000002</v>
      </c>
      <c r="J282" s="60">
        <v>0</v>
      </c>
      <c r="K282" s="60">
        <f t="shared" si="67"/>
        <v>5025653.2981000002</v>
      </c>
      <c r="L282" s="74">
        <v>180182585.80219999</v>
      </c>
      <c r="M282" s="65">
        <f t="shared" si="68"/>
        <v>361359891.95349997</v>
      </c>
      <c r="N282" s="64"/>
      <c r="O282" s="180"/>
      <c r="P282" s="66">
        <v>28</v>
      </c>
      <c r="Q282" s="180"/>
      <c r="R282" s="60" t="s">
        <v>683</v>
      </c>
      <c r="S282" s="60">
        <v>43543656.534699999</v>
      </c>
      <c r="T282" s="60"/>
      <c r="U282" s="60">
        <v>79824324.725799993</v>
      </c>
      <c r="V282" s="60">
        <v>7689122.25</v>
      </c>
      <c r="W282" s="60">
        <v>3701039.4378</v>
      </c>
      <c r="X282" s="60">
        <v>0</v>
      </c>
      <c r="Y282" s="60">
        <f t="shared" si="70"/>
        <v>3701039.4378</v>
      </c>
      <c r="Z282" s="60">
        <v>198756306.4817</v>
      </c>
      <c r="AA282" s="65">
        <f t="shared" si="69"/>
        <v>333514449.43000001</v>
      </c>
    </row>
    <row r="283" spans="1:27" ht="24.9" customHeight="1">
      <c r="A283" s="178"/>
      <c r="B283" s="180"/>
      <c r="C283" s="56">
        <v>6</v>
      </c>
      <c r="D283" s="60" t="s">
        <v>684</v>
      </c>
      <c r="E283" s="60">
        <v>56849764.340300001</v>
      </c>
      <c r="F283" s="60"/>
      <c r="G283" s="60">
        <v>104217110.1473</v>
      </c>
      <c r="H283" s="60">
        <v>8237714.7699999996</v>
      </c>
      <c r="I283" s="60">
        <v>4832006.2346000001</v>
      </c>
      <c r="J283" s="60">
        <v>0</v>
      </c>
      <c r="K283" s="60">
        <f t="shared" si="67"/>
        <v>4832006.2346000001</v>
      </c>
      <c r="L283" s="74">
        <v>170033477.45660001</v>
      </c>
      <c r="M283" s="65">
        <f t="shared" si="68"/>
        <v>344170072.94880003</v>
      </c>
      <c r="N283" s="64"/>
      <c r="O283" s="180"/>
      <c r="P283" s="66">
        <v>29</v>
      </c>
      <c r="Q283" s="180"/>
      <c r="R283" s="60" t="s">
        <v>685</v>
      </c>
      <c r="S283" s="60">
        <v>52366293.283</v>
      </c>
      <c r="T283" s="60"/>
      <c r="U283" s="60">
        <v>95998001.371000007</v>
      </c>
      <c r="V283" s="60">
        <v>8313592.5899999999</v>
      </c>
      <c r="W283" s="60">
        <v>4450928.8395999996</v>
      </c>
      <c r="X283" s="60">
        <v>0</v>
      </c>
      <c r="Y283" s="60">
        <f t="shared" si="70"/>
        <v>4450928.8395999996</v>
      </c>
      <c r="Z283" s="60">
        <v>214917549.96239999</v>
      </c>
      <c r="AA283" s="65">
        <f t="shared" si="69"/>
        <v>376046366.046</v>
      </c>
    </row>
    <row r="284" spans="1:27" ht="24.9" customHeight="1">
      <c r="A284" s="178"/>
      <c r="B284" s="180"/>
      <c r="C284" s="56">
        <v>7</v>
      </c>
      <c r="D284" s="60" t="s">
        <v>686</v>
      </c>
      <c r="E284" s="60">
        <v>57400406.342699997</v>
      </c>
      <c r="F284" s="60"/>
      <c r="G284" s="60">
        <v>105226548.2493</v>
      </c>
      <c r="H284" s="60">
        <v>8772179.2899999991</v>
      </c>
      <c r="I284" s="60">
        <v>4878808.6377999997</v>
      </c>
      <c r="J284" s="60">
        <v>0</v>
      </c>
      <c r="K284" s="60">
        <f t="shared" si="67"/>
        <v>4878808.6377999997</v>
      </c>
      <c r="L284" s="74">
        <v>183865377.22909999</v>
      </c>
      <c r="M284" s="65">
        <f t="shared" si="68"/>
        <v>360143319.7489</v>
      </c>
      <c r="N284" s="64"/>
      <c r="O284" s="180"/>
      <c r="P284" s="66">
        <v>30</v>
      </c>
      <c r="Q284" s="180"/>
      <c r="R284" s="60" t="s">
        <v>687</v>
      </c>
      <c r="S284" s="60">
        <v>44214624.273100004</v>
      </c>
      <c r="T284" s="60"/>
      <c r="U284" s="60">
        <v>81054344.225600004</v>
      </c>
      <c r="V284" s="60">
        <v>7951487.1399999997</v>
      </c>
      <c r="W284" s="60">
        <v>3758069.0550000002</v>
      </c>
      <c r="X284" s="60">
        <v>0</v>
      </c>
      <c r="Y284" s="60">
        <f t="shared" si="70"/>
        <v>3758069.0550000002</v>
      </c>
      <c r="Z284" s="60">
        <v>205546289.1552</v>
      </c>
      <c r="AA284" s="65">
        <f t="shared" si="69"/>
        <v>342524813.84890002</v>
      </c>
    </row>
    <row r="285" spans="1:27" ht="24.9" customHeight="1">
      <c r="A285" s="178"/>
      <c r="B285" s="180"/>
      <c r="C285" s="56">
        <v>8</v>
      </c>
      <c r="D285" s="60" t="s">
        <v>688</v>
      </c>
      <c r="E285" s="60">
        <v>62125451.5414</v>
      </c>
      <c r="F285" s="60"/>
      <c r="G285" s="60">
        <v>113888511.2606</v>
      </c>
      <c r="H285" s="60">
        <v>9450677.4700000007</v>
      </c>
      <c r="I285" s="60">
        <v>5280418.8839999996</v>
      </c>
      <c r="J285" s="60">
        <v>0</v>
      </c>
      <c r="K285" s="60">
        <f t="shared" si="67"/>
        <v>5280418.8839999996</v>
      </c>
      <c r="L285" s="74">
        <v>201424856.77079999</v>
      </c>
      <c r="M285" s="65">
        <f t="shared" si="68"/>
        <v>392169915.92680001</v>
      </c>
      <c r="N285" s="64"/>
      <c r="O285" s="180"/>
      <c r="P285" s="66">
        <v>31</v>
      </c>
      <c r="Q285" s="180"/>
      <c r="R285" s="60" t="s">
        <v>689</v>
      </c>
      <c r="S285" s="60">
        <v>44407640.862199999</v>
      </c>
      <c r="T285" s="60"/>
      <c r="U285" s="60">
        <v>81408182.651700005</v>
      </c>
      <c r="V285" s="60">
        <v>8119005.8700000001</v>
      </c>
      <c r="W285" s="60">
        <v>3774474.7053999999</v>
      </c>
      <c r="X285" s="60">
        <v>0</v>
      </c>
      <c r="Y285" s="60">
        <f t="shared" si="70"/>
        <v>3774474.7053999999</v>
      </c>
      <c r="Z285" s="60">
        <v>209881660.72569999</v>
      </c>
      <c r="AA285" s="65">
        <f t="shared" si="69"/>
        <v>347590964.815</v>
      </c>
    </row>
    <row r="286" spans="1:27" ht="24.9" customHeight="1">
      <c r="A286" s="178"/>
      <c r="B286" s="180"/>
      <c r="C286" s="56">
        <v>9</v>
      </c>
      <c r="D286" s="60" t="s">
        <v>690</v>
      </c>
      <c r="E286" s="60">
        <v>56529585.084899999</v>
      </c>
      <c r="F286" s="60"/>
      <c r="G286" s="60">
        <v>103630156.84810001</v>
      </c>
      <c r="H286" s="60">
        <v>7934991.25</v>
      </c>
      <c r="I286" s="60">
        <v>4804792.2578999996</v>
      </c>
      <c r="J286" s="60">
        <v>0</v>
      </c>
      <c r="K286" s="60">
        <f t="shared" si="67"/>
        <v>4804792.2578999996</v>
      </c>
      <c r="L286" s="74">
        <v>162199016.6444</v>
      </c>
      <c r="M286" s="65">
        <f t="shared" si="68"/>
        <v>335098542.08530003</v>
      </c>
      <c r="N286" s="64"/>
      <c r="O286" s="180"/>
      <c r="P286" s="66">
        <v>32</v>
      </c>
      <c r="Q286" s="180"/>
      <c r="R286" s="60" t="s">
        <v>691</v>
      </c>
      <c r="S286" s="60">
        <v>44192000.355899997</v>
      </c>
      <c r="T286" s="60"/>
      <c r="U286" s="60">
        <v>81012870.011999995</v>
      </c>
      <c r="V286" s="60">
        <v>7767297.6600000001</v>
      </c>
      <c r="W286" s="60">
        <v>3756146.1110999999</v>
      </c>
      <c r="X286" s="60">
        <v>0</v>
      </c>
      <c r="Y286" s="60">
        <f t="shared" si="70"/>
        <v>3756146.1110999999</v>
      </c>
      <c r="Z286" s="60">
        <v>200779479.8813</v>
      </c>
      <c r="AA286" s="65">
        <f t="shared" si="69"/>
        <v>337507794.02029997</v>
      </c>
    </row>
    <row r="287" spans="1:27" ht="24.9" customHeight="1">
      <c r="A287" s="178"/>
      <c r="B287" s="180"/>
      <c r="C287" s="56">
        <v>10</v>
      </c>
      <c r="D287" s="60" t="s">
        <v>692</v>
      </c>
      <c r="E287" s="60">
        <v>52864631.2764</v>
      </c>
      <c r="F287" s="60"/>
      <c r="G287" s="60">
        <v>96911555.651199996</v>
      </c>
      <c r="H287" s="60">
        <v>7949688.0099999998</v>
      </c>
      <c r="I287" s="60">
        <v>4493285.6078000003</v>
      </c>
      <c r="J287" s="60">
        <v>0</v>
      </c>
      <c r="K287" s="60">
        <f t="shared" si="67"/>
        <v>4493285.6078000003</v>
      </c>
      <c r="L287" s="74">
        <v>162579367.64500001</v>
      </c>
      <c r="M287" s="65">
        <f t="shared" si="68"/>
        <v>324798528.1904</v>
      </c>
      <c r="N287" s="64"/>
      <c r="O287" s="181"/>
      <c r="P287" s="66">
        <v>33</v>
      </c>
      <c r="Q287" s="181"/>
      <c r="R287" s="60" t="s">
        <v>693</v>
      </c>
      <c r="S287" s="60">
        <v>50939662.073200002</v>
      </c>
      <c r="T287" s="60"/>
      <c r="U287" s="60">
        <v>93382697.971599996</v>
      </c>
      <c r="V287" s="60">
        <v>8197884.3399999999</v>
      </c>
      <c r="W287" s="60">
        <v>4329670.8013000004</v>
      </c>
      <c r="X287" s="60">
        <v>0</v>
      </c>
      <c r="Y287" s="60">
        <f t="shared" si="70"/>
        <v>4329670.8013000004</v>
      </c>
      <c r="Z287" s="60">
        <v>211923029.38929999</v>
      </c>
      <c r="AA287" s="65">
        <f t="shared" si="69"/>
        <v>368772944.57539999</v>
      </c>
    </row>
    <row r="288" spans="1:27" ht="24.9" customHeight="1">
      <c r="A288" s="178"/>
      <c r="B288" s="180"/>
      <c r="C288" s="56">
        <v>11</v>
      </c>
      <c r="D288" s="60" t="s">
        <v>694</v>
      </c>
      <c r="E288" s="60">
        <v>55345715.398199998</v>
      </c>
      <c r="F288" s="60"/>
      <c r="G288" s="60">
        <v>101459884.3946</v>
      </c>
      <c r="H288" s="60">
        <v>7954541.8600000003</v>
      </c>
      <c r="I288" s="60">
        <v>4704167.9937000005</v>
      </c>
      <c r="J288" s="60">
        <v>0</v>
      </c>
      <c r="K288" s="60">
        <f t="shared" si="67"/>
        <v>4704167.9937000005</v>
      </c>
      <c r="L288" s="74">
        <v>162704984.9488</v>
      </c>
      <c r="M288" s="65">
        <f t="shared" si="68"/>
        <v>332169294.59530002</v>
      </c>
      <c r="N288" s="64"/>
      <c r="O288" s="56"/>
      <c r="P288" s="172" t="s">
        <v>695</v>
      </c>
      <c r="Q288" s="173"/>
      <c r="R288" s="61"/>
      <c r="S288" s="61">
        <f>SUM(S255:S287)</f>
        <v>1643778796.3020999</v>
      </c>
      <c r="T288" s="61">
        <f t="shared" ref="T288:AA288" si="73">SUM(T255:T287)</f>
        <v>0</v>
      </c>
      <c r="U288" s="61">
        <f t="shared" si="73"/>
        <v>3013378821.5278001</v>
      </c>
      <c r="V288" s="61">
        <f t="shared" ref="V288" si="74">SUM(V255:V287)</f>
        <v>282742947.61000001</v>
      </c>
      <c r="W288" s="61">
        <f t="shared" si="73"/>
        <v>139714728.53490001</v>
      </c>
      <c r="X288" s="61">
        <f t="shared" si="73"/>
        <v>0</v>
      </c>
      <c r="Y288" s="61">
        <f t="shared" si="70"/>
        <v>139714728.53490001</v>
      </c>
      <c r="Z288" s="61">
        <f t="shared" si="73"/>
        <v>7309525352.9650002</v>
      </c>
      <c r="AA288" s="61">
        <f t="shared" si="73"/>
        <v>12389140646.9398</v>
      </c>
    </row>
    <row r="289" spans="1:27" ht="24.9" customHeight="1">
      <c r="A289" s="178"/>
      <c r="B289" s="180"/>
      <c r="C289" s="56">
        <v>12</v>
      </c>
      <c r="D289" s="60" t="s">
        <v>696</v>
      </c>
      <c r="E289" s="60">
        <v>53736809.740999997</v>
      </c>
      <c r="F289" s="60"/>
      <c r="G289" s="60">
        <v>98510435.086700007</v>
      </c>
      <c r="H289" s="60">
        <v>7926432.79</v>
      </c>
      <c r="I289" s="60">
        <v>4567417.3448000001</v>
      </c>
      <c r="J289" s="60">
        <v>0</v>
      </c>
      <c r="K289" s="60">
        <f t="shared" si="67"/>
        <v>4567417.3448000001</v>
      </c>
      <c r="L289" s="74">
        <v>161977524.29539999</v>
      </c>
      <c r="M289" s="65">
        <f t="shared" si="68"/>
        <v>326718619.2579</v>
      </c>
      <c r="N289" s="64"/>
      <c r="O289" s="179">
        <v>31</v>
      </c>
      <c r="P289" s="66">
        <v>1</v>
      </c>
      <c r="Q289" s="179" t="s">
        <v>117</v>
      </c>
      <c r="R289" s="60" t="s">
        <v>697</v>
      </c>
      <c r="S289" s="60">
        <v>60087749.809500001</v>
      </c>
      <c r="T289" s="60"/>
      <c r="U289" s="60">
        <v>110152992.0671</v>
      </c>
      <c r="V289" s="60">
        <v>7595302.7599999998</v>
      </c>
      <c r="W289" s="60">
        <v>5107222.2562999995</v>
      </c>
      <c r="X289" s="60">
        <f t="shared" ref="X289:X329" si="75">W289/2</f>
        <v>2553611.1281499998</v>
      </c>
      <c r="Y289" s="60">
        <f t="shared" si="70"/>
        <v>2553611.1281499998</v>
      </c>
      <c r="Z289" s="60">
        <v>173177282.396</v>
      </c>
      <c r="AA289" s="65">
        <f t="shared" si="69"/>
        <v>353566938.16074997</v>
      </c>
    </row>
    <row r="290" spans="1:27" ht="24.9" customHeight="1">
      <c r="A290" s="178"/>
      <c r="B290" s="180"/>
      <c r="C290" s="56">
        <v>13</v>
      </c>
      <c r="D290" s="60" t="s">
        <v>698</v>
      </c>
      <c r="E290" s="60">
        <v>69596198.346399993</v>
      </c>
      <c r="F290" s="60"/>
      <c r="G290" s="60">
        <v>127583900.3567</v>
      </c>
      <c r="H290" s="60">
        <v>10129432.539999999</v>
      </c>
      <c r="I290" s="60">
        <v>5915402.9611</v>
      </c>
      <c r="J290" s="60">
        <v>0</v>
      </c>
      <c r="K290" s="60">
        <f t="shared" si="67"/>
        <v>5915402.9611</v>
      </c>
      <c r="L290" s="74">
        <v>218990984.5821</v>
      </c>
      <c r="M290" s="65">
        <f t="shared" si="68"/>
        <v>432215918.7863</v>
      </c>
      <c r="N290" s="64"/>
      <c r="O290" s="180"/>
      <c r="P290" s="66">
        <v>2</v>
      </c>
      <c r="Q290" s="180"/>
      <c r="R290" s="60" t="s">
        <v>292</v>
      </c>
      <c r="S290" s="60">
        <v>60613745.3728</v>
      </c>
      <c r="T290" s="60"/>
      <c r="U290" s="60">
        <v>111117248.2641</v>
      </c>
      <c r="V290" s="60">
        <v>7752032.1399999997</v>
      </c>
      <c r="W290" s="60">
        <v>5151929.8091000002</v>
      </c>
      <c r="X290" s="60">
        <f t="shared" si="75"/>
        <v>2575964.9045500001</v>
      </c>
      <c r="Y290" s="60">
        <f t="shared" si="70"/>
        <v>2575964.9045500001</v>
      </c>
      <c r="Z290" s="60">
        <v>177233426.64500001</v>
      </c>
      <c r="AA290" s="65">
        <f t="shared" si="69"/>
        <v>359292417.32644999</v>
      </c>
    </row>
    <row r="291" spans="1:27" ht="24.9" customHeight="1">
      <c r="A291" s="178"/>
      <c r="B291" s="180"/>
      <c r="C291" s="56">
        <v>14</v>
      </c>
      <c r="D291" s="60" t="s">
        <v>699</v>
      </c>
      <c r="E291" s="60">
        <v>47752781.464400001</v>
      </c>
      <c r="F291" s="60"/>
      <c r="G291" s="60">
        <v>87540501.591600001</v>
      </c>
      <c r="H291" s="60">
        <v>7654563.0099999998</v>
      </c>
      <c r="I291" s="60">
        <v>4058798.4915999998</v>
      </c>
      <c r="J291" s="60">
        <v>0</v>
      </c>
      <c r="K291" s="60">
        <f t="shared" si="67"/>
        <v>4058798.4915999998</v>
      </c>
      <c r="L291" s="74">
        <v>154941555.64820001</v>
      </c>
      <c r="M291" s="65">
        <f t="shared" si="68"/>
        <v>301948200.2058</v>
      </c>
      <c r="N291" s="64"/>
      <c r="O291" s="180"/>
      <c r="P291" s="66">
        <v>3</v>
      </c>
      <c r="Q291" s="180"/>
      <c r="R291" s="60" t="s">
        <v>700</v>
      </c>
      <c r="S291" s="60">
        <v>60349614.4005</v>
      </c>
      <c r="T291" s="60"/>
      <c r="U291" s="60">
        <v>110633042.79799999</v>
      </c>
      <c r="V291" s="60">
        <v>7638392.5199999996</v>
      </c>
      <c r="W291" s="60">
        <v>5129479.7159000002</v>
      </c>
      <c r="X291" s="60">
        <f t="shared" si="75"/>
        <v>2564739.8579500001</v>
      </c>
      <c r="Y291" s="60">
        <f t="shared" si="70"/>
        <v>2564739.8579500001</v>
      </c>
      <c r="Z291" s="60">
        <v>174292442.1374</v>
      </c>
      <c r="AA291" s="65">
        <f t="shared" si="69"/>
        <v>355478231.71385002</v>
      </c>
    </row>
    <row r="292" spans="1:27" ht="24.9" customHeight="1">
      <c r="A292" s="178"/>
      <c r="B292" s="180"/>
      <c r="C292" s="56">
        <v>15</v>
      </c>
      <c r="D292" s="60" t="s">
        <v>701</v>
      </c>
      <c r="E292" s="60">
        <v>52854606.591600001</v>
      </c>
      <c r="F292" s="60"/>
      <c r="G292" s="60">
        <v>96893178.377700001</v>
      </c>
      <c r="H292" s="60">
        <v>8355991.9199999999</v>
      </c>
      <c r="I292" s="60">
        <v>4492433.5491000004</v>
      </c>
      <c r="J292" s="60">
        <v>0</v>
      </c>
      <c r="K292" s="60">
        <f t="shared" si="67"/>
        <v>4492433.5491000004</v>
      </c>
      <c r="L292" s="74">
        <v>173094480.72530001</v>
      </c>
      <c r="M292" s="65">
        <f t="shared" si="68"/>
        <v>335690691.16369998</v>
      </c>
      <c r="N292" s="64"/>
      <c r="O292" s="180"/>
      <c r="P292" s="66">
        <v>4</v>
      </c>
      <c r="Q292" s="180"/>
      <c r="R292" s="60" t="s">
        <v>702</v>
      </c>
      <c r="S292" s="60">
        <v>45816975.640199997</v>
      </c>
      <c r="T292" s="60"/>
      <c r="U292" s="60">
        <v>83991778.194999993</v>
      </c>
      <c r="V292" s="60">
        <v>6382989.04</v>
      </c>
      <c r="W292" s="60">
        <v>3894262.6151000001</v>
      </c>
      <c r="X292" s="60">
        <f t="shared" si="75"/>
        <v>1947131.30755</v>
      </c>
      <c r="Y292" s="60">
        <f t="shared" si="70"/>
        <v>1947131.30755</v>
      </c>
      <c r="Z292" s="60">
        <v>141802698.71020001</v>
      </c>
      <c r="AA292" s="65">
        <f t="shared" si="69"/>
        <v>279941572.89295</v>
      </c>
    </row>
    <row r="293" spans="1:27" ht="24.9" customHeight="1">
      <c r="A293" s="178"/>
      <c r="B293" s="180"/>
      <c r="C293" s="56">
        <v>16</v>
      </c>
      <c r="D293" s="60" t="s">
        <v>703</v>
      </c>
      <c r="E293" s="60">
        <v>60015701.0383</v>
      </c>
      <c r="F293" s="60"/>
      <c r="G293" s="60">
        <v>110020912.1048</v>
      </c>
      <c r="H293" s="60">
        <v>9106865.2200000007</v>
      </c>
      <c r="I293" s="60">
        <v>5101098.3942</v>
      </c>
      <c r="J293" s="60">
        <v>0</v>
      </c>
      <c r="K293" s="60">
        <f t="shared" ref="K293:K324" si="76">I293-J293</f>
        <v>5101098.3942</v>
      </c>
      <c r="L293" s="74">
        <v>192527022.73809999</v>
      </c>
      <c r="M293" s="65">
        <f t="shared" si="68"/>
        <v>376771599.49540001</v>
      </c>
      <c r="N293" s="64"/>
      <c r="O293" s="180"/>
      <c r="P293" s="66">
        <v>5</v>
      </c>
      <c r="Q293" s="180"/>
      <c r="R293" s="60" t="s">
        <v>704</v>
      </c>
      <c r="S293" s="60">
        <v>79715284.652099997</v>
      </c>
      <c r="T293" s="60"/>
      <c r="U293" s="60">
        <v>146134231.1162</v>
      </c>
      <c r="V293" s="60">
        <v>11029950.5</v>
      </c>
      <c r="W293" s="60">
        <v>6775485.4731000001</v>
      </c>
      <c r="X293" s="60">
        <f t="shared" si="75"/>
        <v>3387742.73655</v>
      </c>
      <c r="Y293" s="60">
        <f t="shared" si="70"/>
        <v>3387742.73655</v>
      </c>
      <c r="Z293" s="60">
        <v>262065696.13010001</v>
      </c>
      <c r="AA293" s="65">
        <f t="shared" si="69"/>
        <v>502332905.13494998</v>
      </c>
    </row>
    <row r="294" spans="1:27" ht="24.9" customHeight="1">
      <c r="A294" s="178"/>
      <c r="B294" s="181"/>
      <c r="C294" s="56">
        <v>17</v>
      </c>
      <c r="D294" s="60" t="s">
        <v>705</v>
      </c>
      <c r="E294" s="60">
        <v>49701295.015199997</v>
      </c>
      <c r="F294" s="60"/>
      <c r="G294" s="60">
        <v>91112520.819999993</v>
      </c>
      <c r="H294" s="60">
        <v>7626075.3600000003</v>
      </c>
      <c r="I294" s="60">
        <v>4224414.4751000004</v>
      </c>
      <c r="J294" s="60">
        <v>0</v>
      </c>
      <c r="K294" s="60">
        <f t="shared" si="76"/>
        <v>4224414.4751000004</v>
      </c>
      <c r="L294" s="74">
        <v>154204297.54499999</v>
      </c>
      <c r="M294" s="65">
        <f t="shared" si="68"/>
        <v>306868603.21530002</v>
      </c>
      <c r="N294" s="64"/>
      <c r="O294" s="180"/>
      <c r="P294" s="66">
        <v>6</v>
      </c>
      <c r="Q294" s="180"/>
      <c r="R294" s="60" t="s">
        <v>706</v>
      </c>
      <c r="S294" s="60">
        <v>68933439.698699996</v>
      </c>
      <c r="T294" s="60"/>
      <c r="U294" s="60">
        <v>126368929.7797</v>
      </c>
      <c r="V294" s="60">
        <v>9372556.1500000004</v>
      </c>
      <c r="W294" s="60">
        <v>5859071.0844000001</v>
      </c>
      <c r="X294" s="60">
        <f t="shared" si="75"/>
        <v>2929535.5422</v>
      </c>
      <c r="Y294" s="60">
        <f t="shared" si="70"/>
        <v>2929535.5422</v>
      </c>
      <c r="Z294" s="60">
        <v>219172460.56940001</v>
      </c>
      <c r="AA294" s="65">
        <f t="shared" si="69"/>
        <v>426776921.74000001</v>
      </c>
    </row>
    <row r="295" spans="1:27" ht="24.9" customHeight="1">
      <c r="A295" s="56"/>
      <c r="B295" s="171" t="s">
        <v>707</v>
      </c>
      <c r="C295" s="172"/>
      <c r="D295" s="61"/>
      <c r="E295" s="61">
        <f>SUM(E278:E294)</f>
        <v>965207388.30869997</v>
      </c>
      <c r="F295" s="61">
        <f t="shared" ref="F295:M295" si="77">SUM(F278:F294)</f>
        <v>0</v>
      </c>
      <c r="G295" s="61">
        <f t="shared" si="77"/>
        <v>1769420258.2818999</v>
      </c>
      <c r="H295" s="61">
        <f t="shared" si="77"/>
        <v>145072013.02000001</v>
      </c>
      <c r="I295" s="61">
        <f t="shared" si="77"/>
        <v>82038829.397499993</v>
      </c>
      <c r="J295" s="61">
        <f t="shared" si="77"/>
        <v>0</v>
      </c>
      <c r="K295" s="61">
        <f t="shared" si="77"/>
        <v>82038829.397499993</v>
      </c>
      <c r="L295" s="61">
        <f t="shared" si="77"/>
        <v>3020767428.1754999</v>
      </c>
      <c r="M295" s="61">
        <f t="shared" si="77"/>
        <v>5982505917.1836004</v>
      </c>
      <c r="N295" s="64"/>
      <c r="O295" s="180"/>
      <c r="P295" s="66">
        <v>7</v>
      </c>
      <c r="Q295" s="180"/>
      <c r="R295" s="60" t="s">
        <v>708</v>
      </c>
      <c r="S295" s="60">
        <v>60512771.983499996</v>
      </c>
      <c r="T295" s="60"/>
      <c r="U295" s="60">
        <v>110932143.62980001</v>
      </c>
      <c r="V295" s="60">
        <v>7468629.3899999997</v>
      </c>
      <c r="W295" s="60">
        <v>5143347.4683999997</v>
      </c>
      <c r="X295" s="60">
        <f t="shared" si="75"/>
        <v>2571673.7341999998</v>
      </c>
      <c r="Y295" s="60">
        <f t="shared" si="70"/>
        <v>2571673.7341999998</v>
      </c>
      <c r="Z295" s="60">
        <v>169898985.6855</v>
      </c>
      <c r="AA295" s="65">
        <f t="shared" si="69"/>
        <v>351384204.42299998</v>
      </c>
    </row>
    <row r="296" spans="1:27" ht="24.9" customHeight="1">
      <c r="A296" s="178">
        <v>15</v>
      </c>
      <c r="B296" s="179" t="s">
        <v>709</v>
      </c>
      <c r="C296" s="56">
        <v>1</v>
      </c>
      <c r="D296" s="60" t="s">
        <v>710</v>
      </c>
      <c r="E296" s="60">
        <v>79299291.439600006</v>
      </c>
      <c r="F296" s="60"/>
      <c r="G296" s="60">
        <v>145371631.46520001</v>
      </c>
      <c r="H296" s="60">
        <v>9258186.0199999996</v>
      </c>
      <c r="I296" s="60">
        <v>6740127.6871999996</v>
      </c>
      <c r="J296" s="60">
        <v>6740127.6871999996</v>
      </c>
      <c r="K296" s="60">
        <f t="shared" si="76"/>
        <v>0</v>
      </c>
      <c r="L296" s="74">
        <v>234472980.55500001</v>
      </c>
      <c r="M296" s="65">
        <f t="shared" si="68"/>
        <v>468402089.47979999</v>
      </c>
      <c r="N296" s="64"/>
      <c r="O296" s="180"/>
      <c r="P296" s="66">
        <v>8</v>
      </c>
      <c r="Q296" s="180"/>
      <c r="R296" s="60" t="s">
        <v>711</v>
      </c>
      <c r="S296" s="60">
        <v>53442539.151799999</v>
      </c>
      <c r="T296" s="60"/>
      <c r="U296" s="60">
        <v>97970977.610300004</v>
      </c>
      <c r="V296" s="60">
        <v>6867319.6299999999</v>
      </c>
      <c r="W296" s="60">
        <v>4542405.5028999997</v>
      </c>
      <c r="X296" s="60">
        <f t="shared" si="75"/>
        <v>2271202.7514499999</v>
      </c>
      <c r="Y296" s="60">
        <f t="shared" si="70"/>
        <v>2271202.7514499999</v>
      </c>
      <c r="Z296" s="60">
        <v>154337136.19190001</v>
      </c>
      <c r="AA296" s="65">
        <f t="shared" si="69"/>
        <v>314889175.33544999</v>
      </c>
    </row>
    <row r="297" spans="1:27" ht="24.9" customHeight="1">
      <c r="A297" s="178"/>
      <c r="B297" s="180"/>
      <c r="C297" s="56">
        <v>2</v>
      </c>
      <c r="D297" s="60" t="s">
        <v>712</v>
      </c>
      <c r="E297" s="60">
        <v>57589722.245999999</v>
      </c>
      <c r="F297" s="60"/>
      <c r="G297" s="60">
        <v>105573602.56999999</v>
      </c>
      <c r="H297" s="60">
        <v>7564015.9699999997</v>
      </c>
      <c r="I297" s="60">
        <v>4894899.7445</v>
      </c>
      <c r="J297" s="60">
        <v>4894899.7445</v>
      </c>
      <c r="K297" s="60">
        <f t="shared" si="76"/>
        <v>0</v>
      </c>
      <c r="L297" s="74">
        <v>190627992.72060001</v>
      </c>
      <c r="M297" s="65">
        <f t="shared" si="68"/>
        <v>361355333.50660002</v>
      </c>
      <c r="N297" s="64"/>
      <c r="O297" s="180"/>
      <c r="P297" s="66">
        <v>9</v>
      </c>
      <c r="Q297" s="180"/>
      <c r="R297" s="60" t="s">
        <v>713</v>
      </c>
      <c r="S297" s="60">
        <v>54814715.002999999</v>
      </c>
      <c r="T297" s="60"/>
      <c r="U297" s="60">
        <v>100486453.3291</v>
      </c>
      <c r="V297" s="60">
        <v>7127169.7000000002</v>
      </c>
      <c r="W297" s="60">
        <v>4659035.05</v>
      </c>
      <c r="X297" s="60">
        <f t="shared" si="75"/>
        <v>2329517.5249999999</v>
      </c>
      <c r="Y297" s="60">
        <f t="shared" si="70"/>
        <v>2329517.5249999999</v>
      </c>
      <c r="Z297" s="60">
        <v>161062035.8055</v>
      </c>
      <c r="AA297" s="65">
        <f t="shared" si="69"/>
        <v>325819891.36260003</v>
      </c>
    </row>
    <row r="298" spans="1:27" ht="24.9" customHeight="1">
      <c r="A298" s="178"/>
      <c r="B298" s="180"/>
      <c r="C298" s="56">
        <v>3</v>
      </c>
      <c r="D298" s="60" t="s">
        <v>714</v>
      </c>
      <c r="E298" s="60">
        <v>57962790.1483</v>
      </c>
      <c r="F298" s="60"/>
      <c r="G298" s="60">
        <v>106257511.45</v>
      </c>
      <c r="H298" s="60">
        <v>7423335.3899999997</v>
      </c>
      <c r="I298" s="60">
        <v>4926609.0478999997</v>
      </c>
      <c r="J298" s="60">
        <v>4926609.0478999997</v>
      </c>
      <c r="K298" s="60">
        <f t="shared" si="76"/>
        <v>0</v>
      </c>
      <c r="L298" s="74">
        <v>186987190.3646</v>
      </c>
      <c r="M298" s="65">
        <f t="shared" si="68"/>
        <v>358630827.35290003</v>
      </c>
      <c r="N298" s="64"/>
      <c r="O298" s="180"/>
      <c r="P298" s="66">
        <v>10</v>
      </c>
      <c r="Q298" s="180"/>
      <c r="R298" s="60" t="s">
        <v>715</v>
      </c>
      <c r="S298" s="60">
        <v>51999701.097400002</v>
      </c>
      <c r="T298" s="60"/>
      <c r="U298" s="60">
        <v>95325963.788399994</v>
      </c>
      <c r="V298" s="60">
        <v>6662903.5099999998</v>
      </c>
      <c r="W298" s="60">
        <v>4419769.9466000004</v>
      </c>
      <c r="X298" s="60">
        <f t="shared" si="75"/>
        <v>2209884.9733000002</v>
      </c>
      <c r="Y298" s="60">
        <f t="shared" si="70"/>
        <v>2209884.9733000002</v>
      </c>
      <c r="Z298" s="60">
        <v>149046863.16729999</v>
      </c>
      <c r="AA298" s="65">
        <f t="shared" si="69"/>
        <v>305245316.53640002</v>
      </c>
    </row>
    <row r="299" spans="1:27" ht="24.9" customHeight="1">
      <c r="A299" s="178"/>
      <c r="B299" s="180"/>
      <c r="C299" s="56">
        <v>4</v>
      </c>
      <c r="D299" s="60" t="s">
        <v>716</v>
      </c>
      <c r="E299" s="60">
        <v>63158281.273800001</v>
      </c>
      <c r="F299" s="60"/>
      <c r="G299" s="60">
        <v>115781896.9454</v>
      </c>
      <c r="H299" s="60">
        <v>7491559.7199999997</v>
      </c>
      <c r="I299" s="60">
        <v>5368205.3465999998</v>
      </c>
      <c r="J299" s="60">
        <v>5368205.3465999998</v>
      </c>
      <c r="K299" s="60">
        <f t="shared" si="76"/>
        <v>0</v>
      </c>
      <c r="L299" s="74">
        <v>188752830.796</v>
      </c>
      <c r="M299" s="65">
        <f t="shared" si="68"/>
        <v>375184568.73519999</v>
      </c>
      <c r="N299" s="64"/>
      <c r="O299" s="180"/>
      <c r="P299" s="66">
        <v>11</v>
      </c>
      <c r="Q299" s="180"/>
      <c r="R299" s="60" t="s">
        <v>717</v>
      </c>
      <c r="S299" s="60">
        <v>71844331.029899999</v>
      </c>
      <c r="T299" s="60"/>
      <c r="U299" s="60">
        <v>131705182.0229</v>
      </c>
      <c r="V299" s="60">
        <v>9213217.3100000005</v>
      </c>
      <c r="W299" s="60">
        <v>6106485.3915999997</v>
      </c>
      <c r="X299" s="60">
        <f t="shared" si="75"/>
        <v>3053242.6957999999</v>
      </c>
      <c r="Y299" s="60">
        <f t="shared" si="70"/>
        <v>3053242.6957999999</v>
      </c>
      <c r="Z299" s="60">
        <v>215048783.89809999</v>
      </c>
      <c r="AA299" s="65">
        <f t="shared" si="69"/>
        <v>430864756.95670003</v>
      </c>
    </row>
    <row r="300" spans="1:27" ht="24.9" customHeight="1">
      <c r="A300" s="178"/>
      <c r="B300" s="180"/>
      <c r="C300" s="56">
        <v>5</v>
      </c>
      <c r="D300" s="60" t="s">
        <v>718</v>
      </c>
      <c r="E300" s="60">
        <v>61430072.248599999</v>
      </c>
      <c r="F300" s="60"/>
      <c r="G300" s="60">
        <v>112613740.4469</v>
      </c>
      <c r="H300" s="60">
        <v>7882260.9900000002</v>
      </c>
      <c r="I300" s="60">
        <v>5221314.3809000002</v>
      </c>
      <c r="J300" s="60">
        <v>5221314.3809000002</v>
      </c>
      <c r="K300" s="60">
        <f t="shared" si="76"/>
        <v>0</v>
      </c>
      <c r="L300" s="74">
        <v>198864148.9777</v>
      </c>
      <c r="M300" s="65">
        <f t="shared" si="68"/>
        <v>380790222.66320002</v>
      </c>
      <c r="N300" s="64"/>
      <c r="O300" s="180"/>
      <c r="P300" s="66">
        <v>12</v>
      </c>
      <c r="Q300" s="180"/>
      <c r="R300" s="60" t="s">
        <v>719</v>
      </c>
      <c r="S300" s="60">
        <v>48369363.648900002</v>
      </c>
      <c r="T300" s="60"/>
      <c r="U300" s="60">
        <v>88670821.377100006</v>
      </c>
      <c r="V300" s="60">
        <v>6542652.3700000001</v>
      </c>
      <c r="W300" s="60">
        <v>4111205.5507999999</v>
      </c>
      <c r="X300" s="60">
        <f t="shared" si="75"/>
        <v>2055602.7753999999</v>
      </c>
      <c r="Y300" s="60">
        <f t="shared" si="70"/>
        <v>2055602.7753999999</v>
      </c>
      <c r="Z300" s="60">
        <v>145934773.19569999</v>
      </c>
      <c r="AA300" s="65">
        <f t="shared" si="69"/>
        <v>291573213.3671</v>
      </c>
    </row>
    <row r="301" spans="1:27" ht="24.9" customHeight="1">
      <c r="A301" s="178"/>
      <c r="B301" s="180"/>
      <c r="C301" s="56">
        <v>6</v>
      </c>
      <c r="D301" s="60" t="s">
        <v>101</v>
      </c>
      <c r="E301" s="60">
        <v>66889545.276100002</v>
      </c>
      <c r="F301" s="60"/>
      <c r="G301" s="60">
        <v>122622058.1322</v>
      </c>
      <c r="H301" s="60">
        <v>8313740.0300000003</v>
      </c>
      <c r="I301" s="60">
        <v>5685348.1023000004</v>
      </c>
      <c r="J301" s="60">
        <v>5685348.1023000004</v>
      </c>
      <c r="K301" s="60">
        <f t="shared" si="76"/>
        <v>0</v>
      </c>
      <c r="L301" s="74">
        <v>210030792.47479999</v>
      </c>
      <c r="M301" s="65">
        <f t="shared" si="68"/>
        <v>407856135.9131</v>
      </c>
      <c r="N301" s="64"/>
      <c r="O301" s="180"/>
      <c r="P301" s="66">
        <v>13</v>
      </c>
      <c r="Q301" s="180"/>
      <c r="R301" s="60" t="s">
        <v>720</v>
      </c>
      <c r="S301" s="60">
        <v>64574036.438299999</v>
      </c>
      <c r="T301" s="60"/>
      <c r="U301" s="60">
        <v>118377262.35510001</v>
      </c>
      <c r="V301" s="60">
        <v>7817281.9699999997</v>
      </c>
      <c r="W301" s="60">
        <v>5488538.9638</v>
      </c>
      <c r="X301" s="60">
        <f t="shared" si="75"/>
        <v>2744269.4819</v>
      </c>
      <c r="Y301" s="60">
        <f t="shared" si="70"/>
        <v>2744269.4819</v>
      </c>
      <c r="Z301" s="60">
        <v>178922087.11309999</v>
      </c>
      <c r="AA301" s="65">
        <f t="shared" si="69"/>
        <v>372434937.35839999</v>
      </c>
    </row>
    <row r="302" spans="1:27" ht="24.9" customHeight="1">
      <c r="A302" s="178"/>
      <c r="B302" s="180"/>
      <c r="C302" s="56">
        <v>7</v>
      </c>
      <c r="D302" s="60" t="s">
        <v>721</v>
      </c>
      <c r="E302" s="60">
        <v>52447584.5748</v>
      </c>
      <c r="F302" s="60"/>
      <c r="G302" s="60">
        <v>96147024.741600007</v>
      </c>
      <c r="H302" s="60">
        <v>6715687.0599999996</v>
      </c>
      <c r="I302" s="60">
        <v>4457838.2794000003</v>
      </c>
      <c r="J302" s="60">
        <v>4457838.2794000003</v>
      </c>
      <c r="K302" s="60">
        <f t="shared" si="76"/>
        <v>0</v>
      </c>
      <c r="L302" s="74">
        <v>168673307.18239999</v>
      </c>
      <c r="M302" s="65">
        <f t="shared" si="68"/>
        <v>323983603.55879998</v>
      </c>
      <c r="N302" s="64"/>
      <c r="O302" s="180"/>
      <c r="P302" s="66">
        <v>14</v>
      </c>
      <c r="Q302" s="180"/>
      <c r="R302" s="60" t="s">
        <v>722</v>
      </c>
      <c r="S302" s="60">
        <v>64480641.027199998</v>
      </c>
      <c r="T302" s="60"/>
      <c r="U302" s="60">
        <v>118206049.6868</v>
      </c>
      <c r="V302" s="60">
        <v>7888183.3600000003</v>
      </c>
      <c r="W302" s="60">
        <v>5480600.7214000002</v>
      </c>
      <c r="X302" s="60">
        <f t="shared" si="75"/>
        <v>2740300.3607000001</v>
      </c>
      <c r="Y302" s="60">
        <f t="shared" si="70"/>
        <v>2740300.3607000001</v>
      </c>
      <c r="Z302" s="60">
        <v>180757009.51140001</v>
      </c>
      <c r="AA302" s="65">
        <f t="shared" si="69"/>
        <v>374072183.9461</v>
      </c>
    </row>
    <row r="303" spans="1:27" ht="24.9" customHeight="1">
      <c r="A303" s="178"/>
      <c r="B303" s="180"/>
      <c r="C303" s="56">
        <v>8</v>
      </c>
      <c r="D303" s="60" t="s">
        <v>723</v>
      </c>
      <c r="E303" s="60">
        <v>56259695.378700003</v>
      </c>
      <c r="F303" s="60"/>
      <c r="G303" s="60">
        <v>103135394.45900001</v>
      </c>
      <c r="H303" s="60">
        <v>7330774.1900000004</v>
      </c>
      <c r="I303" s="60">
        <v>4781852.6952</v>
      </c>
      <c r="J303" s="60">
        <v>4781852.6952</v>
      </c>
      <c r="K303" s="60">
        <f t="shared" si="76"/>
        <v>0</v>
      </c>
      <c r="L303" s="74">
        <v>184591713.86970001</v>
      </c>
      <c r="M303" s="65">
        <f t="shared" si="68"/>
        <v>351317577.89740002</v>
      </c>
      <c r="N303" s="64"/>
      <c r="O303" s="180"/>
      <c r="P303" s="66">
        <v>15</v>
      </c>
      <c r="Q303" s="180"/>
      <c r="R303" s="60" t="s">
        <v>724</v>
      </c>
      <c r="S303" s="60">
        <v>50957520.415899999</v>
      </c>
      <c r="T303" s="60"/>
      <c r="U303" s="60">
        <v>93415435.923800007</v>
      </c>
      <c r="V303" s="60">
        <v>7004322.6399999997</v>
      </c>
      <c r="W303" s="60">
        <v>4331188.6902000001</v>
      </c>
      <c r="X303" s="60">
        <f t="shared" si="75"/>
        <v>2165594.3451</v>
      </c>
      <c r="Y303" s="60">
        <f t="shared" si="70"/>
        <v>2165594.3451</v>
      </c>
      <c r="Z303" s="60">
        <v>157882763.32049999</v>
      </c>
      <c r="AA303" s="65">
        <f t="shared" si="69"/>
        <v>311425636.64529997</v>
      </c>
    </row>
    <row r="304" spans="1:27" ht="24.9" customHeight="1">
      <c r="A304" s="178"/>
      <c r="B304" s="180"/>
      <c r="C304" s="56">
        <v>9</v>
      </c>
      <c r="D304" s="60" t="s">
        <v>725</v>
      </c>
      <c r="E304" s="60">
        <v>51290981.375200003</v>
      </c>
      <c r="F304" s="60"/>
      <c r="G304" s="60">
        <v>94026737.2711</v>
      </c>
      <c r="H304" s="60">
        <v>6558579.0899999999</v>
      </c>
      <c r="I304" s="60">
        <v>4359531.5593999997</v>
      </c>
      <c r="J304" s="60">
        <v>4359531.5593999997</v>
      </c>
      <c r="K304" s="60">
        <f t="shared" si="76"/>
        <v>0</v>
      </c>
      <c r="L304" s="74">
        <v>164607365.4835</v>
      </c>
      <c r="M304" s="65">
        <f t="shared" si="68"/>
        <v>316483663.2198</v>
      </c>
      <c r="N304" s="64"/>
      <c r="O304" s="180"/>
      <c r="P304" s="66">
        <v>16</v>
      </c>
      <c r="Q304" s="180"/>
      <c r="R304" s="60" t="s">
        <v>726</v>
      </c>
      <c r="S304" s="60">
        <v>64929136.298</v>
      </c>
      <c r="T304" s="60"/>
      <c r="U304" s="60">
        <v>119028232.18099999</v>
      </c>
      <c r="V304" s="60">
        <v>8038098.4299999997</v>
      </c>
      <c r="W304" s="60">
        <v>5518721.0543</v>
      </c>
      <c r="X304" s="60">
        <f t="shared" si="75"/>
        <v>2759360.52715</v>
      </c>
      <c r="Y304" s="60">
        <f t="shared" si="70"/>
        <v>2759360.52715</v>
      </c>
      <c r="Z304" s="60">
        <v>184636799.66260001</v>
      </c>
      <c r="AA304" s="65">
        <f t="shared" si="69"/>
        <v>379391627.09875</v>
      </c>
    </row>
    <row r="305" spans="1:27" ht="24.9" customHeight="1">
      <c r="A305" s="178"/>
      <c r="B305" s="180"/>
      <c r="C305" s="56">
        <v>10</v>
      </c>
      <c r="D305" s="60" t="s">
        <v>727</v>
      </c>
      <c r="E305" s="60">
        <v>48643002.718199998</v>
      </c>
      <c r="F305" s="60"/>
      <c r="G305" s="60">
        <v>89172457.106800005</v>
      </c>
      <c r="H305" s="60">
        <v>6738874.6799999997</v>
      </c>
      <c r="I305" s="60">
        <v>4134463.7947</v>
      </c>
      <c r="J305" s="60">
        <v>4134463.7947</v>
      </c>
      <c r="K305" s="60">
        <f t="shared" si="76"/>
        <v>0</v>
      </c>
      <c r="L305" s="74">
        <v>169273400.98730001</v>
      </c>
      <c r="M305" s="65">
        <f t="shared" si="68"/>
        <v>313827735.49229997</v>
      </c>
      <c r="N305" s="64"/>
      <c r="O305" s="181"/>
      <c r="P305" s="66">
        <v>17</v>
      </c>
      <c r="Q305" s="181"/>
      <c r="R305" s="60" t="s">
        <v>728</v>
      </c>
      <c r="S305" s="60">
        <v>68987496.352899998</v>
      </c>
      <c r="T305" s="60"/>
      <c r="U305" s="60">
        <v>126468026.5543</v>
      </c>
      <c r="V305" s="60">
        <v>7412059.71</v>
      </c>
      <c r="W305" s="60">
        <v>5863665.6871999996</v>
      </c>
      <c r="X305" s="60">
        <f t="shared" si="75"/>
        <v>2931832.8435999998</v>
      </c>
      <c r="Y305" s="60">
        <f t="shared" si="70"/>
        <v>2931832.8435999998</v>
      </c>
      <c r="Z305" s="60">
        <v>168434966.74669999</v>
      </c>
      <c r="AA305" s="65">
        <f t="shared" si="69"/>
        <v>374234382.20749998</v>
      </c>
    </row>
    <row r="306" spans="1:27" ht="24.9" customHeight="1">
      <c r="A306" s="178"/>
      <c r="B306" s="181"/>
      <c r="C306" s="56">
        <v>11</v>
      </c>
      <c r="D306" s="60" t="s">
        <v>729</v>
      </c>
      <c r="E306" s="60">
        <v>66389809.916100003</v>
      </c>
      <c r="F306" s="60"/>
      <c r="G306" s="60">
        <v>121705942.1965</v>
      </c>
      <c r="H306" s="60">
        <v>8141326.8799999999</v>
      </c>
      <c r="I306" s="60">
        <v>5642872.5634000003</v>
      </c>
      <c r="J306" s="60">
        <v>5642872.5634000003</v>
      </c>
      <c r="K306" s="60">
        <f t="shared" si="76"/>
        <v>0</v>
      </c>
      <c r="L306" s="74">
        <v>205568753.87380001</v>
      </c>
      <c r="M306" s="65">
        <f t="shared" si="68"/>
        <v>401805832.8664</v>
      </c>
      <c r="N306" s="64"/>
      <c r="O306" s="56"/>
      <c r="P306" s="172" t="s">
        <v>730</v>
      </c>
      <c r="Q306" s="173"/>
      <c r="R306" s="61"/>
      <c r="S306" s="61">
        <f t="shared" ref="S306:W306" si="78">SUM(S289:S305)</f>
        <v>1030429062.0206</v>
      </c>
      <c r="T306" s="61">
        <f t="shared" si="78"/>
        <v>0</v>
      </c>
      <c r="U306" s="61">
        <f t="shared" si="78"/>
        <v>1888984770.6787</v>
      </c>
      <c r="V306" s="61">
        <f t="shared" si="78"/>
        <v>131813061.13</v>
      </c>
      <c r="W306" s="61">
        <f t="shared" si="78"/>
        <v>87582414.981099993</v>
      </c>
      <c r="X306" s="61">
        <f t="shared" ref="X306:AA306" si="79">SUM(X289:X305)</f>
        <v>43791207.490549996</v>
      </c>
      <c r="Y306" s="61">
        <f t="shared" si="70"/>
        <v>43791207.490549996</v>
      </c>
      <c r="Z306" s="61">
        <f t="shared" si="79"/>
        <v>3013706210.8864002</v>
      </c>
      <c r="AA306" s="61">
        <f t="shared" si="79"/>
        <v>6108724312.2062502</v>
      </c>
    </row>
    <row r="307" spans="1:27" ht="24.9" customHeight="1">
      <c r="A307" s="56"/>
      <c r="B307" s="171" t="s">
        <v>731</v>
      </c>
      <c r="C307" s="172"/>
      <c r="D307" s="61"/>
      <c r="E307" s="61">
        <f>SUM(E296:E306)</f>
        <v>661360776.59539998</v>
      </c>
      <c r="F307" s="61">
        <f t="shared" ref="F307:M307" si="80">SUM(F296:F306)</f>
        <v>0</v>
      </c>
      <c r="G307" s="61">
        <f t="shared" si="80"/>
        <v>1212407996.7846999</v>
      </c>
      <c r="H307" s="61">
        <f t="shared" si="80"/>
        <v>83418340.019999996</v>
      </c>
      <c r="I307" s="61">
        <f t="shared" si="80"/>
        <v>56213063.201499999</v>
      </c>
      <c r="J307" s="61">
        <f t="shared" si="80"/>
        <v>56213063.201499999</v>
      </c>
      <c r="K307" s="61">
        <f t="shared" si="80"/>
        <v>0</v>
      </c>
      <c r="L307" s="61">
        <f t="shared" si="80"/>
        <v>2102450477.2853999</v>
      </c>
      <c r="M307" s="61">
        <f t="shared" si="80"/>
        <v>4059637590.6855001</v>
      </c>
      <c r="N307" s="64"/>
      <c r="O307" s="179">
        <v>32</v>
      </c>
      <c r="P307" s="66">
        <v>1</v>
      </c>
      <c r="Q307" s="179" t="s">
        <v>118</v>
      </c>
      <c r="R307" s="60" t="s">
        <v>732</v>
      </c>
      <c r="S307" s="60">
        <v>45901284.153700002</v>
      </c>
      <c r="T307" s="60"/>
      <c r="U307" s="60">
        <v>84146332.743000001</v>
      </c>
      <c r="V307" s="60">
        <v>8842625.5</v>
      </c>
      <c r="W307" s="60">
        <v>3901428.5068999999</v>
      </c>
      <c r="X307" s="60">
        <f t="shared" si="75"/>
        <v>1950714.25345</v>
      </c>
      <c r="Y307" s="60">
        <f t="shared" si="70"/>
        <v>1950714.25345</v>
      </c>
      <c r="Z307" s="60">
        <v>369105905.00870001</v>
      </c>
      <c r="AA307" s="65">
        <f t="shared" si="69"/>
        <v>509946861.65885001</v>
      </c>
    </row>
    <row r="308" spans="1:27" ht="24.9" customHeight="1">
      <c r="A308" s="178">
        <v>16</v>
      </c>
      <c r="B308" s="179" t="s">
        <v>733</v>
      </c>
      <c r="C308" s="56">
        <v>1</v>
      </c>
      <c r="D308" s="60" t="s">
        <v>734</v>
      </c>
      <c r="E308" s="60">
        <v>51896660.480800003</v>
      </c>
      <c r="F308" s="60"/>
      <c r="G308" s="60">
        <v>95137069.508599997</v>
      </c>
      <c r="H308" s="60">
        <v>7824789.79</v>
      </c>
      <c r="I308" s="60">
        <v>4411011.8997</v>
      </c>
      <c r="J308" s="60">
        <f>I308/2</f>
        <v>2205505.94985</v>
      </c>
      <c r="K308" s="60">
        <f t="shared" si="76"/>
        <v>2205505.94985</v>
      </c>
      <c r="L308" s="74">
        <v>176134113.1442</v>
      </c>
      <c r="M308" s="65">
        <f t="shared" si="68"/>
        <v>333198138.87344998</v>
      </c>
      <c r="N308" s="64"/>
      <c r="O308" s="180"/>
      <c r="P308" s="66">
        <v>2</v>
      </c>
      <c r="Q308" s="180"/>
      <c r="R308" s="60" t="s">
        <v>735</v>
      </c>
      <c r="S308" s="60">
        <v>57350089.740099996</v>
      </c>
      <c r="T308" s="60"/>
      <c r="U308" s="60">
        <v>105134307.74519999</v>
      </c>
      <c r="V308" s="60">
        <v>9960471.6300000008</v>
      </c>
      <c r="W308" s="60">
        <v>4874531.9245999996</v>
      </c>
      <c r="X308" s="60">
        <f t="shared" si="75"/>
        <v>2437265.9622999998</v>
      </c>
      <c r="Y308" s="60">
        <f t="shared" si="70"/>
        <v>2437265.9622999998</v>
      </c>
      <c r="Z308" s="60">
        <v>398035675.0413</v>
      </c>
      <c r="AA308" s="65">
        <f t="shared" si="69"/>
        <v>572917810.11889994</v>
      </c>
    </row>
    <row r="309" spans="1:27" ht="24.9" customHeight="1">
      <c r="A309" s="178"/>
      <c r="B309" s="180"/>
      <c r="C309" s="56">
        <v>2</v>
      </c>
      <c r="D309" s="60" t="s">
        <v>736</v>
      </c>
      <c r="E309" s="60">
        <v>48837373.435699999</v>
      </c>
      <c r="F309" s="60"/>
      <c r="G309" s="60">
        <v>89528777.924099997</v>
      </c>
      <c r="H309" s="60">
        <v>7490157.9400000004</v>
      </c>
      <c r="I309" s="60">
        <v>4150984.5408000001</v>
      </c>
      <c r="J309" s="60">
        <f t="shared" ref="J309:J334" si="81">I309/2</f>
        <v>2075492.2704</v>
      </c>
      <c r="K309" s="60">
        <f t="shared" si="76"/>
        <v>2075492.2704</v>
      </c>
      <c r="L309" s="74">
        <v>167473867.27090001</v>
      </c>
      <c r="M309" s="65">
        <f t="shared" si="68"/>
        <v>315405668.84109998</v>
      </c>
      <c r="N309" s="64"/>
      <c r="O309" s="180"/>
      <c r="P309" s="66">
        <v>3</v>
      </c>
      <c r="Q309" s="180"/>
      <c r="R309" s="60" t="s">
        <v>737</v>
      </c>
      <c r="S309" s="60">
        <v>52831462.267200001</v>
      </c>
      <c r="T309" s="60"/>
      <c r="U309" s="60">
        <v>96850750.1523</v>
      </c>
      <c r="V309" s="60">
        <v>8697402.0399999991</v>
      </c>
      <c r="W309" s="60">
        <v>4490466.3726000004</v>
      </c>
      <c r="X309" s="60">
        <f t="shared" si="75"/>
        <v>2245233.1863000002</v>
      </c>
      <c r="Y309" s="60">
        <f t="shared" si="70"/>
        <v>2245233.1863000002</v>
      </c>
      <c r="Z309" s="60">
        <v>365347533.25410002</v>
      </c>
      <c r="AA309" s="65">
        <f t="shared" si="69"/>
        <v>525972380.89990002</v>
      </c>
    </row>
    <row r="310" spans="1:27" ht="24.9" customHeight="1">
      <c r="A310" s="178"/>
      <c r="B310" s="180"/>
      <c r="C310" s="56">
        <v>3</v>
      </c>
      <c r="D310" s="60" t="s">
        <v>738</v>
      </c>
      <c r="E310" s="60">
        <v>44866385.981700003</v>
      </c>
      <c r="F310" s="60"/>
      <c r="G310" s="60">
        <v>82249155.190500006</v>
      </c>
      <c r="H310" s="60">
        <v>6949730.8899999997</v>
      </c>
      <c r="I310" s="60">
        <v>3813466.2352</v>
      </c>
      <c r="J310" s="60">
        <f t="shared" si="81"/>
        <v>1906733.1176</v>
      </c>
      <c r="K310" s="60">
        <f t="shared" si="76"/>
        <v>1906733.1176</v>
      </c>
      <c r="L310" s="74">
        <v>153487657.6629</v>
      </c>
      <c r="M310" s="65">
        <f t="shared" si="68"/>
        <v>289459662.8427</v>
      </c>
      <c r="N310" s="64"/>
      <c r="O310" s="180"/>
      <c r="P310" s="66">
        <v>4</v>
      </c>
      <c r="Q310" s="180"/>
      <c r="R310" s="60" t="s">
        <v>739</v>
      </c>
      <c r="S310" s="60">
        <v>56396527.432300001</v>
      </c>
      <c r="T310" s="60"/>
      <c r="U310" s="60">
        <v>103386235.2735</v>
      </c>
      <c r="V310" s="60">
        <v>9441068.9199999999</v>
      </c>
      <c r="W310" s="60">
        <v>4793482.8811999997</v>
      </c>
      <c r="X310" s="60">
        <f t="shared" si="75"/>
        <v>2396741.4405999999</v>
      </c>
      <c r="Y310" s="60">
        <f t="shared" si="70"/>
        <v>2396741.4405999999</v>
      </c>
      <c r="Z310" s="60">
        <v>384593573.81040001</v>
      </c>
      <c r="AA310" s="65">
        <f t="shared" si="69"/>
        <v>556214146.87679994</v>
      </c>
    </row>
    <row r="311" spans="1:27" ht="24.9" customHeight="1">
      <c r="A311" s="178"/>
      <c r="B311" s="180"/>
      <c r="C311" s="56">
        <v>4</v>
      </c>
      <c r="D311" s="60" t="s">
        <v>740</v>
      </c>
      <c r="E311" s="60">
        <v>47718862.543799996</v>
      </c>
      <c r="F311" s="60"/>
      <c r="G311" s="60">
        <v>87478321.353400007</v>
      </c>
      <c r="H311" s="60">
        <v>7418377.7199999997</v>
      </c>
      <c r="I311" s="60">
        <v>4055915.5169000002</v>
      </c>
      <c r="J311" s="60">
        <f t="shared" si="81"/>
        <v>2027957.7584500001</v>
      </c>
      <c r="K311" s="60">
        <f t="shared" si="76"/>
        <v>2027957.7584500001</v>
      </c>
      <c r="L311" s="74">
        <v>165616200.79249999</v>
      </c>
      <c r="M311" s="65">
        <f t="shared" si="68"/>
        <v>310259720.16815001</v>
      </c>
      <c r="N311" s="64"/>
      <c r="O311" s="180"/>
      <c r="P311" s="66">
        <v>5</v>
      </c>
      <c r="Q311" s="180"/>
      <c r="R311" s="60" t="s">
        <v>741</v>
      </c>
      <c r="S311" s="60">
        <v>52350086.835299999</v>
      </c>
      <c r="T311" s="60"/>
      <c r="U311" s="60">
        <v>95968291.676300004</v>
      </c>
      <c r="V311" s="60">
        <v>9563983.5899999999</v>
      </c>
      <c r="W311" s="60">
        <v>4449551.3553999998</v>
      </c>
      <c r="X311" s="60">
        <f t="shared" si="75"/>
        <v>2224775.6776999999</v>
      </c>
      <c r="Y311" s="60">
        <f t="shared" si="70"/>
        <v>2224775.6776999999</v>
      </c>
      <c r="Z311" s="60">
        <v>387774595.83999997</v>
      </c>
      <c r="AA311" s="65">
        <f t="shared" si="69"/>
        <v>547881733.61930001</v>
      </c>
    </row>
    <row r="312" spans="1:27" ht="24.9" customHeight="1">
      <c r="A312" s="178"/>
      <c r="B312" s="180"/>
      <c r="C312" s="56">
        <v>5</v>
      </c>
      <c r="D312" s="60" t="s">
        <v>742</v>
      </c>
      <c r="E312" s="60">
        <v>51169237.376599997</v>
      </c>
      <c r="F312" s="60"/>
      <c r="G312" s="60">
        <v>93803555.9111</v>
      </c>
      <c r="H312" s="60">
        <v>7321206.04</v>
      </c>
      <c r="I312" s="60">
        <v>4349183.7986000003</v>
      </c>
      <c r="J312" s="60">
        <f t="shared" si="81"/>
        <v>2174591.8993000002</v>
      </c>
      <c r="K312" s="60">
        <f t="shared" si="76"/>
        <v>2174591.8993000002</v>
      </c>
      <c r="L312" s="74">
        <v>163101405.3545</v>
      </c>
      <c r="M312" s="65">
        <f t="shared" si="68"/>
        <v>317569996.58149999</v>
      </c>
      <c r="N312" s="64"/>
      <c r="O312" s="180"/>
      <c r="P312" s="66">
        <v>6</v>
      </c>
      <c r="Q312" s="180"/>
      <c r="R312" s="60" t="s">
        <v>743</v>
      </c>
      <c r="S312" s="60">
        <v>52341339.223399997</v>
      </c>
      <c r="T312" s="60"/>
      <c r="U312" s="60">
        <v>95952255.535300002</v>
      </c>
      <c r="V312" s="60">
        <v>9499869.4800000004</v>
      </c>
      <c r="W312" s="60">
        <v>4448807.8427999998</v>
      </c>
      <c r="X312" s="60">
        <f t="shared" si="75"/>
        <v>2224403.9213999999</v>
      </c>
      <c r="Y312" s="60">
        <f t="shared" si="70"/>
        <v>2224403.9213999999</v>
      </c>
      <c r="Z312" s="60">
        <v>386115327.7216</v>
      </c>
      <c r="AA312" s="65">
        <f t="shared" si="69"/>
        <v>546133195.88170004</v>
      </c>
    </row>
    <row r="313" spans="1:27" ht="24.9" customHeight="1">
      <c r="A313" s="178"/>
      <c r="B313" s="180"/>
      <c r="C313" s="56">
        <v>6</v>
      </c>
      <c r="D313" s="60" t="s">
        <v>744</v>
      </c>
      <c r="E313" s="60">
        <v>51340576.197999999</v>
      </c>
      <c r="F313" s="60"/>
      <c r="G313" s="60">
        <v>94117654.606600001</v>
      </c>
      <c r="H313" s="60">
        <v>7341121.71</v>
      </c>
      <c r="I313" s="60">
        <v>4363746.9241000004</v>
      </c>
      <c r="J313" s="60">
        <f t="shared" si="81"/>
        <v>2181873.4620500002</v>
      </c>
      <c r="K313" s="60">
        <f t="shared" si="76"/>
        <v>2181873.4620500002</v>
      </c>
      <c r="L313" s="74">
        <v>163616821.19980001</v>
      </c>
      <c r="M313" s="65">
        <f t="shared" si="68"/>
        <v>318598047.17645001</v>
      </c>
      <c r="N313" s="64"/>
      <c r="O313" s="180"/>
      <c r="P313" s="66">
        <v>7</v>
      </c>
      <c r="Q313" s="180"/>
      <c r="R313" s="60" t="s">
        <v>745</v>
      </c>
      <c r="S313" s="60">
        <v>56726034.928400002</v>
      </c>
      <c r="T313" s="60"/>
      <c r="U313" s="60">
        <v>103990289.12360001</v>
      </c>
      <c r="V313" s="60">
        <v>9965176.7599999998</v>
      </c>
      <c r="W313" s="60">
        <v>4821489.7215999998</v>
      </c>
      <c r="X313" s="60">
        <f t="shared" si="75"/>
        <v>2410744.8607999999</v>
      </c>
      <c r="Y313" s="60">
        <f t="shared" si="70"/>
        <v>2410744.8607999999</v>
      </c>
      <c r="Z313" s="60">
        <v>398157443.34689999</v>
      </c>
      <c r="AA313" s="65">
        <f t="shared" si="69"/>
        <v>571249689.01970005</v>
      </c>
    </row>
    <row r="314" spans="1:27" ht="24.9" customHeight="1">
      <c r="A314" s="178"/>
      <c r="B314" s="180"/>
      <c r="C314" s="56">
        <v>7</v>
      </c>
      <c r="D314" s="60" t="s">
        <v>746</v>
      </c>
      <c r="E314" s="60">
        <v>45952523.507100001</v>
      </c>
      <c r="F314" s="60"/>
      <c r="G314" s="60">
        <v>84240264.835700005</v>
      </c>
      <c r="H314" s="60">
        <v>6811997.7800000003</v>
      </c>
      <c r="I314" s="60">
        <v>3905783.6502999999</v>
      </c>
      <c r="J314" s="60">
        <f t="shared" si="81"/>
        <v>1952891.8251499999</v>
      </c>
      <c r="K314" s="60">
        <f t="shared" si="76"/>
        <v>1952891.8251499999</v>
      </c>
      <c r="L314" s="74">
        <v>149923135.45230001</v>
      </c>
      <c r="M314" s="65">
        <f t="shared" si="68"/>
        <v>288880813.40025002</v>
      </c>
      <c r="N314" s="64"/>
      <c r="O314" s="180"/>
      <c r="P314" s="66">
        <v>8</v>
      </c>
      <c r="Q314" s="180"/>
      <c r="R314" s="60" t="s">
        <v>747</v>
      </c>
      <c r="S314" s="60">
        <v>54956797.472999997</v>
      </c>
      <c r="T314" s="60"/>
      <c r="U314" s="60">
        <v>100746919.2185</v>
      </c>
      <c r="V314" s="60">
        <v>9168969.2899999991</v>
      </c>
      <c r="W314" s="60">
        <v>4671111.5007999996</v>
      </c>
      <c r="X314" s="60">
        <f t="shared" si="75"/>
        <v>2335555.7503999998</v>
      </c>
      <c r="Y314" s="60">
        <f t="shared" si="70"/>
        <v>2335555.7503999998</v>
      </c>
      <c r="Z314" s="60">
        <v>377551656.71139997</v>
      </c>
      <c r="AA314" s="65">
        <f t="shared" si="69"/>
        <v>544759898.44330001</v>
      </c>
    </row>
    <row r="315" spans="1:27" ht="24.9" customHeight="1">
      <c r="A315" s="178"/>
      <c r="B315" s="180"/>
      <c r="C315" s="56">
        <v>8</v>
      </c>
      <c r="D315" s="60" t="s">
        <v>748</v>
      </c>
      <c r="E315" s="60">
        <v>48673239.599600002</v>
      </c>
      <c r="F315" s="60"/>
      <c r="G315" s="60">
        <v>89227887.422800004</v>
      </c>
      <c r="H315" s="60">
        <v>7198304.8899999997</v>
      </c>
      <c r="I315" s="60">
        <v>4137033.8106999998</v>
      </c>
      <c r="J315" s="60">
        <f t="shared" si="81"/>
        <v>2068516.9053499999</v>
      </c>
      <c r="K315" s="60">
        <f t="shared" si="76"/>
        <v>2068516.9053499999</v>
      </c>
      <c r="L315" s="74">
        <v>159920733.23379999</v>
      </c>
      <c r="M315" s="65">
        <f t="shared" si="68"/>
        <v>307088682.05154997</v>
      </c>
      <c r="N315" s="64"/>
      <c r="O315" s="180"/>
      <c r="P315" s="66">
        <v>9</v>
      </c>
      <c r="Q315" s="180"/>
      <c r="R315" s="60" t="s">
        <v>749</v>
      </c>
      <c r="S315" s="60">
        <v>52419261.894900002</v>
      </c>
      <c r="T315" s="60"/>
      <c r="U315" s="60">
        <v>96095103.544</v>
      </c>
      <c r="V315" s="60">
        <v>9317924.4000000004</v>
      </c>
      <c r="W315" s="60">
        <v>4455430.9631000003</v>
      </c>
      <c r="X315" s="60">
        <f t="shared" si="75"/>
        <v>2227715.4815500001</v>
      </c>
      <c r="Y315" s="60">
        <f t="shared" si="70"/>
        <v>2227715.4815500001</v>
      </c>
      <c r="Z315" s="60">
        <v>381406603.329</v>
      </c>
      <c r="AA315" s="65">
        <f t="shared" si="69"/>
        <v>541466608.64944994</v>
      </c>
    </row>
    <row r="316" spans="1:27" ht="24.9" customHeight="1">
      <c r="A316" s="178"/>
      <c r="B316" s="180"/>
      <c r="C316" s="56">
        <v>9</v>
      </c>
      <c r="D316" s="60" t="s">
        <v>750</v>
      </c>
      <c r="E316" s="60">
        <v>54761331.109399997</v>
      </c>
      <c r="F316" s="60"/>
      <c r="G316" s="60">
        <v>100388589.8607</v>
      </c>
      <c r="H316" s="60">
        <v>7866486.9500000002</v>
      </c>
      <c r="I316" s="60">
        <v>4654497.6290999996</v>
      </c>
      <c r="J316" s="60">
        <f t="shared" si="81"/>
        <v>2327248.8145499998</v>
      </c>
      <c r="K316" s="60">
        <f t="shared" si="76"/>
        <v>2327248.8145499998</v>
      </c>
      <c r="L316" s="74">
        <v>177213232.26629999</v>
      </c>
      <c r="M316" s="65">
        <f t="shared" si="68"/>
        <v>342556889.00094998</v>
      </c>
      <c r="N316" s="64"/>
      <c r="O316" s="180"/>
      <c r="P316" s="66">
        <v>10</v>
      </c>
      <c r="Q316" s="180"/>
      <c r="R316" s="60" t="s">
        <v>751</v>
      </c>
      <c r="S316" s="60">
        <v>61470021.288000003</v>
      </c>
      <c r="T316" s="60"/>
      <c r="U316" s="60">
        <v>112686975.1117</v>
      </c>
      <c r="V316" s="60">
        <v>9960863.7200000007</v>
      </c>
      <c r="W316" s="60">
        <v>5224709.8919000002</v>
      </c>
      <c r="X316" s="60">
        <f t="shared" si="75"/>
        <v>2612354.9459500001</v>
      </c>
      <c r="Y316" s="60">
        <f t="shared" si="70"/>
        <v>2612354.9459500001</v>
      </c>
      <c r="Z316" s="60">
        <v>398045822.40009999</v>
      </c>
      <c r="AA316" s="65">
        <f t="shared" si="69"/>
        <v>584776037.46574998</v>
      </c>
    </row>
    <row r="317" spans="1:27" ht="24.9" customHeight="1">
      <c r="A317" s="178"/>
      <c r="B317" s="180"/>
      <c r="C317" s="56">
        <v>10</v>
      </c>
      <c r="D317" s="60" t="s">
        <v>752</v>
      </c>
      <c r="E317" s="60">
        <v>48401352.520199999</v>
      </c>
      <c r="F317" s="60"/>
      <c r="G317" s="60">
        <v>88729463.444600001</v>
      </c>
      <c r="H317" s="60">
        <v>7403167.1900000004</v>
      </c>
      <c r="I317" s="60">
        <v>4113924.4789</v>
      </c>
      <c r="J317" s="60">
        <f t="shared" si="81"/>
        <v>2056962.23945</v>
      </c>
      <c r="K317" s="60">
        <f t="shared" si="76"/>
        <v>2056962.23945</v>
      </c>
      <c r="L317" s="74">
        <v>165222553.25279999</v>
      </c>
      <c r="M317" s="65">
        <f t="shared" si="68"/>
        <v>311813498.64705002</v>
      </c>
      <c r="N317" s="64"/>
      <c r="O317" s="180"/>
      <c r="P317" s="66">
        <v>11</v>
      </c>
      <c r="Q317" s="180"/>
      <c r="R317" s="60" t="s">
        <v>753</v>
      </c>
      <c r="S317" s="60">
        <v>54745218.865199998</v>
      </c>
      <c r="T317" s="60"/>
      <c r="U317" s="60">
        <v>100359052.86</v>
      </c>
      <c r="V317" s="60">
        <v>9681990.3300000001</v>
      </c>
      <c r="W317" s="60">
        <v>4653128.1518000001</v>
      </c>
      <c r="X317" s="60">
        <f t="shared" si="75"/>
        <v>2326564.0759000001</v>
      </c>
      <c r="Y317" s="60">
        <f t="shared" si="70"/>
        <v>2326564.0759000001</v>
      </c>
      <c r="Z317" s="60">
        <v>390828600.93019998</v>
      </c>
      <c r="AA317" s="65">
        <f t="shared" si="69"/>
        <v>557941427.06130004</v>
      </c>
    </row>
    <row r="318" spans="1:27" ht="24.9" customHeight="1">
      <c r="A318" s="178"/>
      <c r="B318" s="180"/>
      <c r="C318" s="56">
        <v>11</v>
      </c>
      <c r="D318" s="60" t="s">
        <v>754</v>
      </c>
      <c r="E318" s="60">
        <v>59701036.9529</v>
      </c>
      <c r="F318" s="60"/>
      <c r="G318" s="60">
        <v>109444069.22750001</v>
      </c>
      <c r="H318" s="60">
        <v>8391338.4100000001</v>
      </c>
      <c r="I318" s="60">
        <v>5074353.1853999998</v>
      </c>
      <c r="J318" s="60">
        <f t="shared" si="81"/>
        <v>2537176.5926999999</v>
      </c>
      <c r="K318" s="60">
        <f t="shared" si="76"/>
        <v>2537176.5926999999</v>
      </c>
      <c r="L318" s="74">
        <v>190796346.79370001</v>
      </c>
      <c r="M318" s="65">
        <f t="shared" si="68"/>
        <v>370869967.97680002</v>
      </c>
      <c r="N318" s="64"/>
      <c r="O318" s="180"/>
      <c r="P318" s="66">
        <v>12</v>
      </c>
      <c r="Q318" s="180"/>
      <c r="R318" s="60" t="s">
        <v>755</v>
      </c>
      <c r="S318" s="60">
        <v>52395870.753300004</v>
      </c>
      <c r="T318" s="60"/>
      <c r="U318" s="60">
        <v>96052222.853</v>
      </c>
      <c r="V318" s="60">
        <v>9153312.5800000001</v>
      </c>
      <c r="W318" s="60">
        <v>4453442.8081999999</v>
      </c>
      <c r="X318" s="60">
        <f t="shared" si="75"/>
        <v>2226721.4040999999</v>
      </c>
      <c r="Y318" s="60">
        <f t="shared" si="70"/>
        <v>2226721.4040999999</v>
      </c>
      <c r="Z318" s="60">
        <v>377146462.17720002</v>
      </c>
      <c r="AA318" s="65">
        <f t="shared" si="69"/>
        <v>536974589.76760006</v>
      </c>
    </row>
    <row r="319" spans="1:27" ht="24.9" customHeight="1">
      <c r="A319" s="178"/>
      <c r="B319" s="180"/>
      <c r="C319" s="56">
        <v>12</v>
      </c>
      <c r="D319" s="60" t="s">
        <v>756</v>
      </c>
      <c r="E319" s="60">
        <v>50703815.038599998</v>
      </c>
      <c r="F319" s="60"/>
      <c r="G319" s="60">
        <v>92950342.681099996</v>
      </c>
      <c r="H319" s="60">
        <v>7341838.29</v>
      </c>
      <c r="I319" s="60">
        <v>4309624.7315999996</v>
      </c>
      <c r="J319" s="60">
        <f t="shared" si="81"/>
        <v>2154812.3657999998</v>
      </c>
      <c r="K319" s="60">
        <f t="shared" si="76"/>
        <v>2154812.3657999998</v>
      </c>
      <c r="L319" s="74">
        <v>163635366.37279999</v>
      </c>
      <c r="M319" s="65">
        <f t="shared" si="68"/>
        <v>316786174.74830002</v>
      </c>
      <c r="N319" s="64"/>
      <c r="O319" s="180"/>
      <c r="P319" s="66">
        <v>13</v>
      </c>
      <c r="Q319" s="180"/>
      <c r="R319" s="60" t="s">
        <v>757</v>
      </c>
      <c r="S319" s="60">
        <v>62203005.709299996</v>
      </c>
      <c r="T319" s="60"/>
      <c r="U319" s="60">
        <v>114030683.7279</v>
      </c>
      <c r="V319" s="60">
        <v>10566080.91</v>
      </c>
      <c r="W319" s="60">
        <v>5287010.6831</v>
      </c>
      <c r="X319" s="60">
        <f t="shared" si="75"/>
        <v>2643505.34155</v>
      </c>
      <c r="Y319" s="60">
        <f t="shared" si="70"/>
        <v>2643505.34155</v>
      </c>
      <c r="Z319" s="60">
        <v>413708795.57279998</v>
      </c>
      <c r="AA319" s="65">
        <f t="shared" si="69"/>
        <v>603152071.26154995</v>
      </c>
    </row>
    <row r="320" spans="1:27" ht="24.9" customHeight="1">
      <c r="A320" s="178"/>
      <c r="B320" s="180"/>
      <c r="C320" s="56">
        <v>13</v>
      </c>
      <c r="D320" s="60" t="s">
        <v>758</v>
      </c>
      <c r="E320" s="60">
        <v>45804513.711400002</v>
      </c>
      <c r="F320" s="60"/>
      <c r="G320" s="60">
        <v>83968932.960199997</v>
      </c>
      <c r="H320" s="60">
        <v>7141437.7599999998</v>
      </c>
      <c r="I320" s="60">
        <v>3893203.4001000002</v>
      </c>
      <c r="J320" s="60">
        <f t="shared" si="81"/>
        <v>1946601.7000500001</v>
      </c>
      <c r="K320" s="60">
        <f t="shared" si="76"/>
        <v>1946601.7000500001</v>
      </c>
      <c r="L320" s="74">
        <v>158449016.2987</v>
      </c>
      <c r="M320" s="65">
        <f t="shared" si="68"/>
        <v>297310502.43035001</v>
      </c>
      <c r="N320" s="64"/>
      <c r="O320" s="180"/>
      <c r="P320" s="66">
        <v>14</v>
      </c>
      <c r="Q320" s="180"/>
      <c r="R320" s="60" t="s">
        <v>759</v>
      </c>
      <c r="S320" s="60">
        <v>76174326.894800007</v>
      </c>
      <c r="T320" s="60"/>
      <c r="U320" s="60">
        <v>139642939.74669999</v>
      </c>
      <c r="V320" s="60">
        <v>12872295.99</v>
      </c>
      <c r="W320" s="60">
        <v>6474517.9992000004</v>
      </c>
      <c r="X320" s="60">
        <f t="shared" si="75"/>
        <v>3237258.9996000002</v>
      </c>
      <c r="Y320" s="60">
        <f t="shared" si="70"/>
        <v>3237258.9996000002</v>
      </c>
      <c r="Z320" s="60">
        <v>473393460.58660001</v>
      </c>
      <c r="AA320" s="65">
        <f t="shared" si="69"/>
        <v>705320282.2177</v>
      </c>
    </row>
    <row r="321" spans="1:27" ht="24.9" customHeight="1">
      <c r="A321" s="178"/>
      <c r="B321" s="180"/>
      <c r="C321" s="56">
        <v>14</v>
      </c>
      <c r="D321" s="60" t="s">
        <v>760</v>
      </c>
      <c r="E321" s="60">
        <v>44575252.588</v>
      </c>
      <c r="F321" s="60"/>
      <c r="G321" s="60">
        <v>81715448.827299997</v>
      </c>
      <c r="H321" s="60">
        <v>6916484.04</v>
      </c>
      <c r="I321" s="60">
        <v>3788721.0424000002</v>
      </c>
      <c r="J321" s="60">
        <f t="shared" si="81"/>
        <v>1894360.5212000001</v>
      </c>
      <c r="K321" s="60">
        <f t="shared" si="76"/>
        <v>1894360.5212000001</v>
      </c>
      <c r="L321" s="74">
        <v>152627231.61829999</v>
      </c>
      <c r="M321" s="65">
        <f t="shared" si="68"/>
        <v>287728777.5948</v>
      </c>
      <c r="N321" s="64"/>
      <c r="O321" s="180"/>
      <c r="P321" s="66">
        <v>15</v>
      </c>
      <c r="Q321" s="180"/>
      <c r="R321" s="60" t="s">
        <v>761</v>
      </c>
      <c r="S321" s="60">
        <v>61498831.244099997</v>
      </c>
      <c r="T321" s="60"/>
      <c r="U321" s="60">
        <v>112739789.5851</v>
      </c>
      <c r="V321" s="60">
        <v>10414259.449999999</v>
      </c>
      <c r="W321" s="60">
        <v>5227158.6249000002</v>
      </c>
      <c r="X321" s="60">
        <f t="shared" si="75"/>
        <v>2613579.3124500001</v>
      </c>
      <c r="Y321" s="60">
        <f t="shared" si="70"/>
        <v>2613579.3124500001</v>
      </c>
      <c r="Z321" s="60">
        <v>409779668.2633</v>
      </c>
      <c r="AA321" s="65">
        <f t="shared" si="69"/>
        <v>597046127.85494995</v>
      </c>
    </row>
    <row r="322" spans="1:27" ht="24.9" customHeight="1">
      <c r="A322" s="178"/>
      <c r="B322" s="180"/>
      <c r="C322" s="56">
        <v>15</v>
      </c>
      <c r="D322" s="60" t="s">
        <v>762</v>
      </c>
      <c r="E322" s="60">
        <v>39709484.1646</v>
      </c>
      <c r="F322" s="60"/>
      <c r="G322" s="60">
        <v>72795511.698100001</v>
      </c>
      <c r="H322" s="60">
        <v>6263174.5099999998</v>
      </c>
      <c r="I322" s="60">
        <v>3375149.8758</v>
      </c>
      <c r="J322" s="60">
        <f t="shared" si="81"/>
        <v>1687574.9379</v>
      </c>
      <c r="K322" s="60">
        <f t="shared" si="76"/>
        <v>1687574.9379</v>
      </c>
      <c r="L322" s="74">
        <v>135719632.40239999</v>
      </c>
      <c r="M322" s="65">
        <f t="shared" si="68"/>
        <v>256175377.713</v>
      </c>
      <c r="N322" s="64"/>
      <c r="O322" s="180"/>
      <c r="P322" s="66">
        <v>16</v>
      </c>
      <c r="Q322" s="180"/>
      <c r="R322" s="60" t="s">
        <v>763</v>
      </c>
      <c r="S322" s="60">
        <v>62057712.973700002</v>
      </c>
      <c r="T322" s="60"/>
      <c r="U322" s="60">
        <v>113764332.7727</v>
      </c>
      <c r="V322" s="60">
        <v>10428077.380000001</v>
      </c>
      <c r="W322" s="60">
        <v>5274661.3723999998</v>
      </c>
      <c r="X322" s="60">
        <f t="shared" si="75"/>
        <v>2637330.6861999999</v>
      </c>
      <c r="Y322" s="60">
        <f t="shared" si="70"/>
        <v>2637330.6861999999</v>
      </c>
      <c r="Z322" s="60">
        <v>410137275.18379998</v>
      </c>
      <c r="AA322" s="65">
        <f t="shared" si="69"/>
        <v>599024728.9964</v>
      </c>
    </row>
    <row r="323" spans="1:27" ht="24.9" customHeight="1">
      <c r="A323" s="178"/>
      <c r="B323" s="180"/>
      <c r="C323" s="56">
        <v>16</v>
      </c>
      <c r="D323" s="60" t="s">
        <v>764</v>
      </c>
      <c r="E323" s="60">
        <v>43044562.2104</v>
      </c>
      <c r="F323" s="60"/>
      <c r="G323" s="60">
        <v>78909383.938199997</v>
      </c>
      <c r="H323" s="60">
        <v>6776438.9199999999</v>
      </c>
      <c r="I323" s="60">
        <v>3658618.3843999999</v>
      </c>
      <c r="J323" s="60">
        <f t="shared" si="81"/>
        <v>1829309.1921999999</v>
      </c>
      <c r="K323" s="60">
        <f t="shared" si="76"/>
        <v>1829309.1921999999</v>
      </c>
      <c r="L323" s="74">
        <v>149002874.98179999</v>
      </c>
      <c r="M323" s="65">
        <f t="shared" si="68"/>
        <v>279562569.24260002</v>
      </c>
      <c r="N323" s="64"/>
      <c r="O323" s="180"/>
      <c r="P323" s="66">
        <v>17</v>
      </c>
      <c r="Q323" s="180"/>
      <c r="R323" s="60" t="s">
        <v>765</v>
      </c>
      <c r="S323" s="60">
        <v>42636420.790100001</v>
      </c>
      <c r="T323" s="60"/>
      <c r="U323" s="60">
        <v>78161178.2095</v>
      </c>
      <c r="V323" s="60">
        <v>7597876.1500000004</v>
      </c>
      <c r="W323" s="60">
        <v>3623927.97</v>
      </c>
      <c r="X323" s="60">
        <f t="shared" si="75"/>
        <v>1811963.9850000001</v>
      </c>
      <c r="Y323" s="60">
        <f t="shared" si="70"/>
        <v>1811963.9850000001</v>
      </c>
      <c r="Z323" s="60">
        <v>336891889.81370002</v>
      </c>
      <c r="AA323" s="65">
        <f t="shared" si="69"/>
        <v>467099328.9483</v>
      </c>
    </row>
    <row r="324" spans="1:27" ht="24.9" customHeight="1">
      <c r="A324" s="178"/>
      <c r="B324" s="180"/>
      <c r="C324" s="56">
        <v>17</v>
      </c>
      <c r="D324" s="60" t="s">
        <v>766</v>
      </c>
      <c r="E324" s="60">
        <v>50532772.0145</v>
      </c>
      <c r="F324" s="60"/>
      <c r="G324" s="60">
        <v>92636786.241699994</v>
      </c>
      <c r="H324" s="60">
        <v>7113017.71</v>
      </c>
      <c r="I324" s="60">
        <v>4295086.7476000004</v>
      </c>
      <c r="J324" s="60">
        <f t="shared" si="81"/>
        <v>2147543.3738000002</v>
      </c>
      <c r="K324" s="60">
        <f t="shared" si="76"/>
        <v>2147543.3738000002</v>
      </c>
      <c r="L324" s="74">
        <v>157713507.7401</v>
      </c>
      <c r="M324" s="65">
        <f t="shared" si="68"/>
        <v>310143627.0801</v>
      </c>
      <c r="N324" s="64"/>
      <c r="O324" s="180"/>
      <c r="P324" s="66">
        <v>18</v>
      </c>
      <c r="Q324" s="180"/>
      <c r="R324" s="60" t="s">
        <v>767</v>
      </c>
      <c r="S324" s="60">
        <v>52464297.901600003</v>
      </c>
      <c r="T324" s="60"/>
      <c r="U324" s="60">
        <v>96177663.648399994</v>
      </c>
      <c r="V324" s="60">
        <v>9590024.0399999991</v>
      </c>
      <c r="W324" s="60">
        <v>4459258.8465999998</v>
      </c>
      <c r="X324" s="60">
        <f t="shared" si="75"/>
        <v>2229629.4232999999</v>
      </c>
      <c r="Y324" s="60">
        <f t="shared" si="70"/>
        <v>2229629.4232999999</v>
      </c>
      <c r="Z324" s="60">
        <v>388448520.42790002</v>
      </c>
      <c r="AA324" s="65">
        <f t="shared" si="69"/>
        <v>548910135.44120002</v>
      </c>
    </row>
    <row r="325" spans="1:27" ht="24.9" customHeight="1">
      <c r="A325" s="178"/>
      <c r="B325" s="180"/>
      <c r="C325" s="56">
        <v>18</v>
      </c>
      <c r="D325" s="60" t="s">
        <v>768</v>
      </c>
      <c r="E325" s="60">
        <v>54695779.4815</v>
      </c>
      <c r="F325" s="60"/>
      <c r="G325" s="60">
        <v>100268420.4754</v>
      </c>
      <c r="H325" s="60">
        <v>7647482.2300000004</v>
      </c>
      <c r="I325" s="60">
        <v>4648925.9987000003</v>
      </c>
      <c r="J325" s="60">
        <f t="shared" si="81"/>
        <v>2324462.9993500002</v>
      </c>
      <c r="K325" s="60">
        <f t="shared" ref="K325:K356" si="82">I325-J325</f>
        <v>2324462.9993500002</v>
      </c>
      <c r="L325" s="74">
        <v>171545407.5126</v>
      </c>
      <c r="M325" s="65">
        <f t="shared" si="68"/>
        <v>336481552.69884998</v>
      </c>
      <c r="N325" s="64"/>
      <c r="O325" s="180"/>
      <c r="P325" s="66">
        <v>19</v>
      </c>
      <c r="Q325" s="180"/>
      <c r="R325" s="60" t="s">
        <v>769</v>
      </c>
      <c r="S325" s="60">
        <v>41583128.946099997</v>
      </c>
      <c r="T325" s="60"/>
      <c r="U325" s="60">
        <v>76230281.337799996</v>
      </c>
      <c r="V325" s="60">
        <v>7945122.6100000003</v>
      </c>
      <c r="W325" s="60">
        <v>3534402.3084999998</v>
      </c>
      <c r="X325" s="60">
        <f t="shared" si="75"/>
        <v>1767201.1542499999</v>
      </c>
      <c r="Y325" s="60">
        <f t="shared" si="70"/>
        <v>1767201.1542499999</v>
      </c>
      <c r="Z325" s="60">
        <v>345878600.71319997</v>
      </c>
      <c r="AA325" s="65">
        <f t="shared" si="69"/>
        <v>473404334.76134998</v>
      </c>
    </row>
    <row r="326" spans="1:27" ht="24.9" customHeight="1">
      <c r="A326" s="178"/>
      <c r="B326" s="180"/>
      <c r="C326" s="56">
        <v>19</v>
      </c>
      <c r="D326" s="60" t="s">
        <v>770</v>
      </c>
      <c r="E326" s="60">
        <v>47921506.329800002</v>
      </c>
      <c r="F326" s="60"/>
      <c r="G326" s="60">
        <v>87849808.377299994</v>
      </c>
      <c r="H326" s="60">
        <v>6967388.6399999997</v>
      </c>
      <c r="I326" s="60">
        <v>4073139.4411999998</v>
      </c>
      <c r="J326" s="60">
        <f t="shared" si="81"/>
        <v>2036569.7205999999</v>
      </c>
      <c r="K326" s="60">
        <f t="shared" si="82"/>
        <v>2036569.7205999999</v>
      </c>
      <c r="L326" s="74">
        <v>153944638.71779999</v>
      </c>
      <c r="M326" s="65">
        <f t="shared" si="68"/>
        <v>298719911.78549999</v>
      </c>
      <c r="N326" s="64"/>
      <c r="O326" s="180"/>
      <c r="P326" s="66">
        <v>20</v>
      </c>
      <c r="Q326" s="180"/>
      <c r="R326" s="60" t="s">
        <v>771</v>
      </c>
      <c r="S326" s="60">
        <v>44979198.089299999</v>
      </c>
      <c r="T326" s="60"/>
      <c r="U326" s="60">
        <v>82455962.588499993</v>
      </c>
      <c r="V326" s="60">
        <v>8636627.4900000002</v>
      </c>
      <c r="W326" s="60">
        <v>3823054.8204000001</v>
      </c>
      <c r="X326" s="60">
        <f t="shared" si="75"/>
        <v>1911527.4102</v>
      </c>
      <c r="Y326" s="60">
        <f t="shared" si="70"/>
        <v>1911527.4102</v>
      </c>
      <c r="Z326" s="60">
        <v>363774692.63999999</v>
      </c>
      <c r="AA326" s="65">
        <f t="shared" si="69"/>
        <v>501758008.21799999</v>
      </c>
    </row>
    <row r="327" spans="1:27" ht="24.9" customHeight="1">
      <c r="A327" s="178"/>
      <c r="B327" s="180"/>
      <c r="C327" s="56">
        <v>20</v>
      </c>
      <c r="D327" s="60" t="s">
        <v>772</v>
      </c>
      <c r="E327" s="60">
        <v>42573238.8596</v>
      </c>
      <c r="F327" s="60"/>
      <c r="G327" s="60">
        <v>78045352.958700001</v>
      </c>
      <c r="H327" s="60">
        <v>6521348.0499999998</v>
      </c>
      <c r="I327" s="60">
        <v>3618557.7546000001</v>
      </c>
      <c r="J327" s="60">
        <f t="shared" si="81"/>
        <v>1809278.8773000001</v>
      </c>
      <c r="K327" s="60">
        <f t="shared" si="82"/>
        <v>1809278.8773000001</v>
      </c>
      <c r="L327" s="74">
        <v>142401143.30939999</v>
      </c>
      <c r="M327" s="65">
        <f t="shared" si="68"/>
        <v>271350362.05500001</v>
      </c>
      <c r="N327" s="64"/>
      <c r="O327" s="180"/>
      <c r="P327" s="66">
        <v>21</v>
      </c>
      <c r="Q327" s="180"/>
      <c r="R327" s="60" t="s">
        <v>773</v>
      </c>
      <c r="S327" s="60">
        <v>46455324.8759</v>
      </c>
      <c r="T327" s="60"/>
      <c r="U327" s="60">
        <v>85162001.385499999</v>
      </c>
      <c r="V327" s="60">
        <v>8246913.21</v>
      </c>
      <c r="W327" s="60">
        <v>3948519.7878999999</v>
      </c>
      <c r="X327" s="60">
        <f t="shared" si="75"/>
        <v>1974259.8939499999</v>
      </c>
      <c r="Y327" s="60">
        <f t="shared" si="70"/>
        <v>1974259.8939499999</v>
      </c>
      <c r="Z327" s="60">
        <v>353688917.80970001</v>
      </c>
      <c r="AA327" s="65">
        <f t="shared" si="69"/>
        <v>495527417.17505002</v>
      </c>
    </row>
    <row r="328" spans="1:27" ht="24.9" customHeight="1">
      <c r="A328" s="178"/>
      <c r="B328" s="180"/>
      <c r="C328" s="56">
        <v>21</v>
      </c>
      <c r="D328" s="60" t="s">
        <v>774</v>
      </c>
      <c r="E328" s="60">
        <v>46824712.675999999</v>
      </c>
      <c r="F328" s="60"/>
      <c r="G328" s="60">
        <v>85839163.894500002</v>
      </c>
      <c r="H328" s="60">
        <v>7109083.25</v>
      </c>
      <c r="I328" s="60">
        <v>3979916.2971000001</v>
      </c>
      <c r="J328" s="60">
        <f t="shared" si="81"/>
        <v>1989958.14855</v>
      </c>
      <c r="K328" s="60">
        <f t="shared" si="82"/>
        <v>1989958.14855</v>
      </c>
      <c r="L328" s="74">
        <v>157611684.2432</v>
      </c>
      <c r="M328" s="65">
        <f t="shared" ref="M328:M391" si="83">E328+F328+G328+H328+K328+L328</f>
        <v>299374602.21224999</v>
      </c>
      <c r="N328" s="64"/>
      <c r="O328" s="180"/>
      <c r="P328" s="66">
        <v>22</v>
      </c>
      <c r="Q328" s="180"/>
      <c r="R328" s="60" t="s">
        <v>775</v>
      </c>
      <c r="S328" s="60">
        <v>86273570.104800001</v>
      </c>
      <c r="T328" s="60"/>
      <c r="U328" s="60">
        <v>158156894.1004</v>
      </c>
      <c r="V328" s="60">
        <v>13904260.039999999</v>
      </c>
      <c r="W328" s="60">
        <v>7332913.9260999998</v>
      </c>
      <c r="X328" s="60">
        <f t="shared" si="75"/>
        <v>3666456.9630499999</v>
      </c>
      <c r="Y328" s="60">
        <f t="shared" si="70"/>
        <v>3666456.9630499999</v>
      </c>
      <c r="Z328" s="60">
        <v>500100609.1329</v>
      </c>
      <c r="AA328" s="65">
        <f t="shared" ref="AA328:AA391" si="84">S328+T328+U328+V328+Y328+Z328</f>
        <v>762101790.34115005</v>
      </c>
    </row>
    <row r="329" spans="1:27" ht="24.9" customHeight="1">
      <c r="A329" s="178"/>
      <c r="B329" s="180"/>
      <c r="C329" s="56">
        <v>22</v>
      </c>
      <c r="D329" s="60" t="s">
        <v>776</v>
      </c>
      <c r="E329" s="60">
        <v>45550289.705799997</v>
      </c>
      <c r="F329" s="60"/>
      <c r="G329" s="60">
        <v>83502888.966999993</v>
      </c>
      <c r="H329" s="60">
        <v>6801979.0999999996</v>
      </c>
      <c r="I329" s="60">
        <v>3871595.3602</v>
      </c>
      <c r="J329" s="60">
        <f t="shared" si="81"/>
        <v>1935797.6801</v>
      </c>
      <c r="K329" s="60">
        <f t="shared" si="82"/>
        <v>1935797.6801</v>
      </c>
      <c r="L329" s="74">
        <v>149663852.9395</v>
      </c>
      <c r="M329" s="65">
        <f t="shared" si="83"/>
        <v>287454808.39240003</v>
      </c>
      <c r="N329" s="64"/>
      <c r="O329" s="181"/>
      <c r="P329" s="66">
        <v>23</v>
      </c>
      <c r="Q329" s="181"/>
      <c r="R329" s="60" t="s">
        <v>777</v>
      </c>
      <c r="S329" s="60">
        <v>51064133.782399997</v>
      </c>
      <c r="T329" s="60"/>
      <c r="U329" s="60">
        <v>93610879.7764</v>
      </c>
      <c r="V329" s="60">
        <v>8180798.0700000003</v>
      </c>
      <c r="W329" s="60">
        <v>4340250.4068</v>
      </c>
      <c r="X329" s="60">
        <f t="shared" si="75"/>
        <v>2170125.2034</v>
      </c>
      <c r="Y329" s="60">
        <f t="shared" si="70"/>
        <v>2170125.2034</v>
      </c>
      <c r="Z329" s="60">
        <v>351977863.17049998</v>
      </c>
      <c r="AA329" s="65">
        <f t="shared" si="84"/>
        <v>507003800.00269997</v>
      </c>
    </row>
    <row r="330" spans="1:27" ht="24.9" customHeight="1">
      <c r="A330" s="178"/>
      <c r="B330" s="180"/>
      <c r="C330" s="56">
        <v>23</v>
      </c>
      <c r="D330" s="60" t="s">
        <v>778</v>
      </c>
      <c r="E330" s="60">
        <v>44058884.723499998</v>
      </c>
      <c r="F330" s="60"/>
      <c r="G330" s="60">
        <v>80768842.148599997</v>
      </c>
      <c r="H330" s="60">
        <v>6691368.0700000003</v>
      </c>
      <c r="I330" s="60">
        <v>3744831.8062</v>
      </c>
      <c r="J330" s="60">
        <f t="shared" si="81"/>
        <v>1872415.9031</v>
      </c>
      <c r="K330" s="60">
        <f t="shared" si="82"/>
        <v>1872415.9031</v>
      </c>
      <c r="L330" s="74">
        <v>146801248.0309</v>
      </c>
      <c r="M330" s="65">
        <f t="shared" si="83"/>
        <v>280192758.8761</v>
      </c>
      <c r="N330" s="64"/>
      <c r="O330" s="56"/>
      <c r="P330" s="172" t="s">
        <v>779</v>
      </c>
      <c r="Q330" s="173"/>
      <c r="R330" s="61"/>
      <c r="S330" s="61">
        <f t="shared" ref="S330:W330" si="85">SUM(S307:S329)</f>
        <v>1277273946.1668999</v>
      </c>
      <c r="T330" s="61">
        <f t="shared" si="85"/>
        <v>0</v>
      </c>
      <c r="U330" s="61">
        <f t="shared" si="85"/>
        <v>2341501342.7153001</v>
      </c>
      <c r="V330" s="61">
        <f t="shared" si="85"/>
        <v>221635993.58000001</v>
      </c>
      <c r="W330" s="61">
        <f t="shared" si="85"/>
        <v>108563258.66680001</v>
      </c>
      <c r="X330" s="61">
        <f t="shared" ref="X330:AA330" si="86">SUM(X307:X329)</f>
        <v>54281629.333400004</v>
      </c>
      <c r="Y330" s="61">
        <f t="shared" si="70"/>
        <v>54281629.333400004</v>
      </c>
      <c r="Z330" s="61">
        <f t="shared" si="86"/>
        <v>8961889492.8852997</v>
      </c>
      <c r="AA330" s="61">
        <f t="shared" si="86"/>
        <v>12856582404.680901</v>
      </c>
    </row>
    <row r="331" spans="1:27" ht="24.9" customHeight="1">
      <c r="A331" s="178"/>
      <c r="B331" s="180"/>
      <c r="C331" s="56">
        <v>24</v>
      </c>
      <c r="D331" s="60" t="s">
        <v>780</v>
      </c>
      <c r="E331" s="60">
        <v>45578336.148400001</v>
      </c>
      <c r="F331" s="60"/>
      <c r="G331" s="60">
        <v>83554303.765900001</v>
      </c>
      <c r="H331" s="60">
        <v>6768029.1799999997</v>
      </c>
      <c r="I331" s="60">
        <v>3873979.1974999998</v>
      </c>
      <c r="J331" s="60">
        <f t="shared" si="81"/>
        <v>1936989.5987499999</v>
      </c>
      <c r="K331" s="60">
        <f t="shared" si="82"/>
        <v>1936989.5987499999</v>
      </c>
      <c r="L331" s="74">
        <v>148785231.6309</v>
      </c>
      <c r="M331" s="65">
        <f t="shared" si="83"/>
        <v>286622890.32394999</v>
      </c>
      <c r="N331" s="64"/>
      <c r="O331" s="179">
        <v>33</v>
      </c>
      <c r="P331" s="66">
        <v>1</v>
      </c>
      <c r="Q331" s="188" t="s">
        <v>119</v>
      </c>
      <c r="R331" s="60" t="s">
        <v>781</v>
      </c>
      <c r="S331" s="60">
        <v>47842652.589100003</v>
      </c>
      <c r="T331" s="60"/>
      <c r="U331" s="60">
        <v>87705253.530499995</v>
      </c>
      <c r="V331" s="60">
        <v>5996352.8700000001</v>
      </c>
      <c r="W331" s="60">
        <v>4066437.1836000001</v>
      </c>
      <c r="X331" s="60">
        <v>0</v>
      </c>
      <c r="Y331" s="60">
        <f t="shared" si="70"/>
        <v>4066437.1836000001</v>
      </c>
      <c r="Z331" s="60">
        <v>149104131.67879999</v>
      </c>
      <c r="AA331" s="65">
        <f t="shared" si="84"/>
        <v>294714827.852</v>
      </c>
    </row>
    <row r="332" spans="1:27" ht="24.9" customHeight="1">
      <c r="A332" s="178"/>
      <c r="B332" s="180"/>
      <c r="C332" s="56">
        <v>25</v>
      </c>
      <c r="D332" s="60" t="s">
        <v>782</v>
      </c>
      <c r="E332" s="60">
        <v>45995736.956299998</v>
      </c>
      <c r="F332" s="60"/>
      <c r="G332" s="60">
        <v>84319483.823699996</v>
      </c>
      <c r="H332" s="60">
        <v>6899461.75</v>
      </c>
      <c r="I332" s="60">
        <v>3909456.6233999999</v>
      </c>
      <c r="J332" s="60">
        <f t="shared" si="81"/>
        <v>1954728.3117</v>
      </c>
      <c r="K332" s="60">
        <f t="shared" si="82"/>
        <v>1954728.3117</v>
      </c>
      <c r="L332" s="74">
        <v>152186696.28279999</v>
      </c>
      <c r="M332" s="65">
        <f t="shared" si="83"/>
        <v>291356107.12449998</v>
      </c>
      <c r="N332" s="64"/>
      <c r="O332" s="180"/>
      <c r="P332" s="66">
        <v>2</v>
      </c>
      <c r="Q332" s="189"/>
      <c r="R332" s="60" t="s">
        <v>783</v>
      </c>
      <c r="S332" s="60">
        <v>54460969.613600001</v>
      </c>
      <c r="T332" s="60"/>
      <c r="U332" s="60">
        <v>99837966.5211</v>
      </c>
      <c r="V332" s="60">
        <v>6947910.6399999997</v>
      </c>
      <c r="W332" s="60">
        <v>4628968.0839999998</v>
      </c>
      <c r="X332" s="60">
        <v>0</v>
      </c>
      <c r="Y332" s="60">
        <f t="shared" si="70"/>
        <v>4628968.0839999998</v>
      </c>
      <c r="Z332" s="60">
        <v>173730371.85299999</v>
      </c>
      <c r="AA332" s="65">
        <f t="shared" si="84"/>
        <v>339606186.71170002</v>
      </c>
    </row>
    <row r="333" spans="1:27" ht="24.9" customHeight="1">
      <c r="A333" s="178"/>
      <c r="B333" s="180"/>
      <c r="C333" s="56">
        <v>26</v>
      </c>
      <c r="D333" s="60" t="s">
        <v>784</v>
      </c>
      <c r="E333" s="60">
        <v>48931645.607699998</v>
      </c>
      <c r="F333" s="60"/>
      <c r="G333" s="60">
        <v>89701597.872199997</v>
      </c>
      <c r="H333" s="60">
        <v>7550905.46</v>
      </c>
      <c r="I333" s="60">
        <v>4158997.3043999998</v>
      </c>
      <c r="J333" s="60">
        <f t="shared" si="81"/>
        <v>2079498.6521999999</v>
      </c>
      <c r="K333" s="60">
        <f t="shared" si="82"/>
        <v>2079498.6521999999</v>
      </c>
      <c r="L333" s="74">
        <v>169046008.06720001</v>
      </c>
      <c r="M333" s="65">
        <f t="shared" si="83"/>
        <v>317309655.65930003</v>
      </c>
      <c r="N333" s="64"/>
      <c r="O333" s="180"/>
      <c r="P333" s="66">
        <v>3</v>
      </c>
      <c r="Q333" s="189"/>
      <c r="R333" s="60" t="s">
        <v>785</v>
      </c>
      <c r="S333" s="60">
        <v>58690747.779899999</v>
      </c>
      <c r="T333" s="60"/>
      <c r="U333" s="60">
        <v>107592004.9446</v>
      </c>
      <c r="V333" s="60">
        <v>7206692.5999999996</v>
      </c>
      <c r="W333" s="60">
        <v>4988482.5817</v>
      </c>
      <c r="X333" s="60">
        <v>0</v>
      </c>
      <c r="Y333" s="60">
        <f t="shared" si="70"/>
        <v>4988482.5817</v>
      </c>
      <c r="Z333" s="60">
        <v>180427628.66170001</v>
      </c>
      <c r="AA333" s="65">
        <f t="shared" si="84"/>
        <v>358905556.5679</v>
      </c>
    </row>
    <row r="334" spans="1:27" ht="24.9" customHeight="1">
      <c r="A334" s="178"/>
      <c r="B334" s="181"/>
      <c r="C334" s="56">
        <v>27</v>
      </c>
      <c r="D334" s="60" t="s">
        <v>786</v>
      </c>
      <c r="E334" s="60">
        <v>43773499.002400003</v>
      </c>
      <c r="F334" s="60"/>
      <c r="G334" s="60">
        <v>80245672.431600004</v>
      </c>
      <c r="H334" s="60">
        <v>6521591.4199999999</v>
      </c>
      <c r="I334" s="60">
        <v>3720575.1430000002</v>
      </c>
      <c r="J334" s="60">
        <f t="shared" si="81"/>
        <v>1860287.5715000001</v>
      </c>
      <c r="K334" s="60">
        <f t="shared" si="82"/>
        <v>1860287.5715000001</v>
      </c>
      <c r="L334" s="74">
        <v>142407441.6701</v>
      </c>
      <c r="M334" s="65">
        <f t="shared" si="83"/>
        <v>274808492.09560001</v>
      </c>
      <c r="N334" s="64"/>
      <c r="O334" s="180"/>
      <c r="P334" s="66">
        <v>4</v>
      </c>
      <c r="Q334" s="189"/>
      <c r="R334" s="60" t="s">
        <v>787</v>
      </c>
      <c r="S334" s="60">
        <v>63724202.159000002</v>
      </c>
      <c r="T334" s="60"/>
      <c r="U334" s="60">
        <v>116819344.3283</v>
      </c>
      <c r="V334" s="60">
        <v>7933026.2300000004</v>
      </c>
      <c r="W334" s="60">
        <v>5416306.3946000002</v>
      </c>
      <c r="X334" s="60">
        <v>0</v>
      </c>
      <c r="Y334" s="60">
        <f t="shared" si="70"/>
        <v>5416306.3946000002</v>
      </c>
      <c r="Z334" s="60">
        <v>199225085.97710001</v>
      </c>
      <c r="AA334" s="65">
        <f t="shared" si="84"/>
        <v>393117965.08899999</v>
      </c>
    </row>
    <row r="335" spans="1:27" ht="24.9" customHeight="1">
      <c r="A335" s="56"/>
      <c r="B335" s="171" t="s">
        <v>788</v>
      </c>
      <c r="C335" s="172"/>
      <c r="D335" s="61"/>
      <c r="E335" s="61">
        <f>SUM(E308:E334)</f>
        <v>1293592608.9243</v>
      </c>
      <c r="F335" s="61">
        <f t="shared" ref="F335:N335" si="87">SUM(F308:F334)</f>
        <v>0</v>
      </c>
      <c r="G335" s="61">
        <f t="shared" si="87"/>
        <v>2371416750.3470998</v>
      </c>
      <c r="H335" s="61">
        <f t="shared" si="87"/>
        <v>193047707.69</v>
      </c>
      <c r="I335" s="61">
        <f t="shared" si="87"/>
        <v>109950280.7779</v>
      </c>
      <c r="J335" s="61">
        <f t="shared" si="87"/>
        <v>54975140.388949998</v>
      </c>
      <c r="K335" s="61">
        <f t="shared" si="87"/>
        <v>54975140.388949998</v>
      </c>
      <c r="L335" s="61">
        <f t="shared" si="87"/>
        <v>4284047048.2421999</v>
      </c>
      <c r="M335" s="61">
        <f t="shared" si="87"/>
        <v>8197079255.5925503</v>
      </c>
      <c r="N335" s="61">
        <f t="shared" si="87"/>
        <v>0</v>
      </c>
      <c r="O335" s="180"/>
      <c r="P335" s="66">
        <v>5</v>
      </c>
      <c r="Q335" s="189"/>
      <c r="R335" s="60" t="s">
        <v>789</v>
      </c>
      <c r="S335" s="60">
        <v>59945670.1928</v>
      </c>
      <c r="T335" s="60"/>
      <c r="U335" s="60">
        <v>109892531.4085</v>
      </c>
      <c r="V335" s="60">
        <v>7041066.7300000004</v>
      </c>
      <c r="W335" s="60">
        <v>5095146.0481000002</v>
      </c>
      <c r="X335" s="60">
        <v>0</v>
      </c>
      <c r="Y335" s="60">
        <f t="shared" si="70"/>
        <v>5095146.0481000002</v>
      </c>
      <c r="Z335" s="60">
        <v>176141244.34060001</v>
      </c>
      <c r="AA335" s="65">
        <f t="shared" si="84"/>
        <v>358115658.72000003</v>
      </c>
    </row>
    <row r="336" spans="1:27" ht="24.9" customHeight="1">
      <c r="A336" s="178">
        <v>17</v>
      </c>
      <c r="B336" s="179" t="s">
        <v>790</v>
      </c>
      <c r="C336" s="56">
        <v>1</v>
      </c>
      <c r="D336" s="60" t="s">
        <v>791</v>
      </c>
      <c r="E336" s="60">
        <v>45711709.731700003</v>
      </c>
      <c r="F336" s="60"/>
      <c r="G336" s="60">
        <v>83798804.505400002</v>
      </c>
      <c r="H336" s="60">
        <v>6098909.3799999999</v>
      </c>
      <c r="I336" s="60">
        <v>3885315.4271999998</v>
      </c>
      <c r="J336" s="60">
        <v>0</v>
      </c>
      <c r="K336" s="60">
        <f t="shared" si="82"/>
        <v>3885315.4271999998</v>
      </c>
      <c r="L336" s="74">
        <v>159245957.50029999</v>
      </c>
      <c r="M336" s="65">
        <f t="shared" si="83"/>
        <v>298740696.54460001</v>
      </c>
      <c r="N336" s="64"/>
      <c r="O336" s="180"/>
      <c r="P336" s="66">
        <v>6</v>
      </c>
      <c r="Q336" s="189"/>
      <c r="R336" s="60" t="s">
        <v>792</v>
      </c>
      <c r="S336" s="60">
        <v>54317562.4925</v>
      </c>
      <c r="T336" s="60"/>
      <c r="U336" s="60">
        <v>99575072.278600007</v>
      </c>
      <c r="V336" s="60">
        <v>5868138.1699999999</v>
      </c>
      <c r="W336" s="60">
        <v>4616779.0432000002</v>
      </c>
      <c r="X336" s="60">
        <v>0</v>
      </c>
      <c r="Y336" s="60">
        <f t="shared" ref="Y336:Y399" si="88">W336-X336</f>
        <v>4616779.0432000002</v>
      </c>
      <c r="Z336" s="60">
        <v>145785945.35080001</v>
      </c>
      <c r="AA336" s="65">
        <f t="shared" si="84"/>
        <v>310163497.3351</v>
      </c>
    </row>
    <row r="337" spans="1:27" ht="24.9" customHeight="1">
      <c r="A337" s="178"/>
      <c r="B337" s="180"/>
      <c r="C337" s="56">
        <v>2</v>
      </c>
      <c r="D337" s="60" t="s">
        <v>793</v>
      </c>
      <c r="E337" s="60">
        <v>54063752.623199999</v>
      </c>
      <c r="F337" s="60"/>
      <c r="G337" s="60">
        <v>99109787.480900005</v>
      </c>
      <c r="H337" s="60">
        <v>7127817.7999999998</v>
      </c>
      <c r="I337" s="60">
        <v>4595206.2030999996</v>
      </c>
      <c r="J337" s="60">
        <v>0</v>
      </c>
      <c r="K337" s="60">
        <f t="shared" si="82"/>
        <v>4595206.2030999996</v>
      </c>
      <c r="L337" s="74">
        <v>185874026.62970001</v>
      </c>
      <c r="M337" s="65">
        <f t="shared" si="83"/>
        <v>350770590.73689997</v>
      </c>
      <c r="N337" s="64"/>
      <c r="O337" s="180"/>
      <c r="P337" s="66">
        <v>7</v>
      </c>
      <c r="Q337" s="189"/>
      <c r="R337" s="60" t="s">
        <v>794</v>
      </c>
      <c r="S337" s="60">
        <v>62038407.124700002</v>
      </c>
      <c r="T337" s="60"/>
      <c r="U337" s="60">
        <v>113728941.2489</v>
      </c>
      <c r="V337" s="60">
        <v>7704408.46</v>
      </c>
      <c r="W337" s="60">
        <v>5273020.4512</v>
      </c>
      <c r="X337" s="60">
        <v>0</v>
      </c>
      <c r="Y337" s="60">
        <f t="shared" si="88"/>
        <v>5273020.4512</v>
      </c>
      <c r="Z337" s="60">
        <v>193308475.97830001</v>
      </c>
      <c r="AA337" s="65">
        <f t="shared" si="84"/>
        <v>382053253.26310003</v>
      </c>
    </row>
    <row r="338" spans="1:27" ht="24.9" customHeight="1">
      <c r="A338" s="178"/>
      <c r="B338" s="180"/>
      <c r="C338" s="56">
        <v>3</v>
      </c>
      <c r="D338" s="60" t="s">
        <v>795</v>
      </c>
      <c r="E338" s="60">
        <v>67094591.435500003</v>
      </c>
      <c r="F338" s="60"/>
      <c r="G338" s="60">
        <v>122997949.19230001</v>
      </c>
      <c r="H338" s="60">
        <v>8551145.6300000008</v>
      </c>
      <c r="I338" s="60">
        <v>5702776.2188999997</v>
      </c>
      <c r="J338" s="60">
        <v>0</v>
      </c>
      <c r="K338" s="60">
        <f t="shared" si="82"/>
        <v>5702776.2188999997</v>
      </c>
      <c r="L338" s="74">
        <v>222709638.8951</v>
      </c>
      <c r="M338" s="65">
        <f t="shared" si="83"/>
        <v>427056101.37180001</v>
      </c>
      <c r="N338" s="64"/>
      <c r="O338" s="180"/>
      <c r="P338" s="66">
        <v>8</v>
      </c>
      <c r="Q338" s="189"/>
      <c r="R338" s="60" t="s">
        <v>796</v>
      </c>
      <c r="S338" s="60">
        <v>52938037.930200003</v>
      </c>
      <c r="T338" s="60"/>
      <c r="U338" s="60">
        <v>97046124.886800006</v>
      </c>
      <c r="V338" s="60">
        <v>6611020.8700000001</v>
      </c>
      <c r="W338" s="60">
        <v>4499524.8844999997</v>
      </c>
      <c r="X338" s="60">
        <v>0</v>
      </c>
      <c r="Y338" s="60">
        <f t="shared" si="88"/>
        <v>4499524.8844999997</v>
      </c>
      <c r="Z338" s="60">
        <v>165011691.18939999</v>
      </c>
      <c r="AA338" s="65">
        <f t="shared" si="84"/>
        <v>326106399.76090002</v>
      </c>
    </row>
    <row r="339" spans="1:27" ht="24.9" customHeight="1">
      <c r="A339" s="178"/>
      <c r="B339" s="180"/>
      <c r="C339" s="56">
        <v>4</v>
      </c>
      <c r="D339" s="60" t="s">
        <v>797</v>
      </c>
      <c r="E339" s="60">
        <v>50749215.175300002</v>
      </c>
      <c r="F339" s="60"/>
      <c r="G339" s="60">
        <v>93033570.309100002</v>
      </c>
      <c r="H339" s="60">
        <v>6238548.8799999999</v>
      </c>
      <c r="I339" s="60">
        <v>4313483.5646000002</v>
      </c>
      <c r="J339" s="60">
        <v>0</v>
      </c>
      <c r="K339" s="60">
        <f t="shared" si="82"/>
        <v>4313483.5646000002</v>
      </c>
      <c r="L339" s="74">
        <v>162859816.8691</v>
      </c>
      <c r="M339" s="65">
        <f t="shared" si="83"/>
        <v>317194634.79809999</v>
      </c>
      <c r="N339" s="64"/>
      <c r="O339" s="180"/>
      <c r="P339" s="66">
        <v>9</v>
      </c>
      <c r="Q339" s="189"/>
      <c r="R339" s="60" t="s">
        <v>798</v>
      </c>
      <c r="S339" s="60">
        <v>59921915.838100001</v>
      </c>
      <c r="T339" s="60"/>
      <c r="U339" s="60">
        <v>109848984.8743</v>
      </c>
      <c r="V339" s="60">
        <v>6551720.0499999998</v>
      </c>
      <c r="W339" s="60">
        <v>5093127.0213000001</v>
      </c>
      <c r="X339" s="60">
        <v>0</v>
      </c>
      <c r="Y339" s="60">
        <f t="shared" si="88"/>
        <v>5093127.0213000001</v>
      </c>
      <c r="Z339" s="60">
        <v>163476990.648</v>
      </c>
      <c r="AA339" s="65">
        <f t="shared" si="84"/>
        <v>344892738.43169999</v>
      </c>
    </row>
    <row r="340" spans="1:27" ht="24.9" customHeight="1">
      <c r="A340" s="178"/>
      <c r="B340" s="180"/>
      <c r="C340" s="56">
        <v>5</v>
      </c>
      <c r="D340" s="60" t="s">
        <v>799</v>
      </c>
      <c r="E340" s="60">
        <v>43547253.661499999</v>
      </c>
      <c r="F340" s="60"/>
      <c r="G340" s="60">
        <v>79830918.986300007</v>
      </c>
      <c r="H340" s="60">
        <v>5401158.04</v>
      </c>
      <c r="I340" s="60">
        <v>3701345.1793999998</v>
      </c>
      <c r="J340" s="60">
        <v>0</v>
      </c>
      <c r="K340" s="60">
        <f t="shared" si="82"/>
        <v>3701345.1793999998</v>
      </c>
      <c r="L340" s="74">
        <v>141188207.6505</v>
      </c>
      <c r="M340" s="65">
        <f t="shared" si="83"/>
        <v>273668883.51770002</v>
      </c>
      <c r="N340" s="64"/>
      <c r="O340" s="180"/>
      <c r="P340" s="66">
        <v>10</v>
      </c>
      <c r="Q340" s="189"/>
      <c r="R340" s="60" t="s">
        <v>800</v>
      </c>
      <c r="S340" s="60">
        <v>54101147.597099997</v>
      </c>
      <c r="T340" s="60"/>
      <c r="U340" s="60">
        <v>99178340.0273</v>
      </c>
      <c r="V340" s="60">
        <v>6261773.3899999997</v>
      </c>
      <c r="W340" s="60">
        <v>4598384.6287000002</v>
      </c>
      <c r="X340" s="60">
        <v>0</v>
      </c>
      <c r="Y340" s="60">
        <f t="shared" si="88"/>
        <v>4598384.6287000002</v>
      </c>
      <c r="Z340" s="60">
        <v>155973193.7692</v>
      </c>
      <c r="AA340" s="65">
        <f t="shared" si="84"/>
        <v>320112839.41229999</v>
      </c>
    </row>
    <row r="341" spans="1:27" ht="24.9" customHeight="1">
      <c r="A341" s="178"/>
      <c r="B341" s="180"/>
      <c r="C341" s="56">
        <v>6</v>
      </c>
      <c r="D341" s="60" t="s">
        <v>801</v>
      </c>
      <c r="E341" s="60">
        <v>42718699.417300001</v>
      </c>
      <c r="F341" s="60"/>
      <c r="G341" s="60">
        <v>78312011.565500006</v>
      </c>
      <c r="H341" s="60">
        <v>5630695.2000000002</v>
      </c>
      <c r="I341" s="60">
        <v>3630921.3295</v>
      </c>
      <c r="J341" s="60">
        <v>0</v>
      </c>
      <c r="K341" s="60">
        <f t="shared" si="82"/>
        <v>3630921.3295</v>
      </c>
      <c r="L341" s="74">
        <v>147128611.4562</v>
      </c>
      <c r="M341" s="65">
        <f t="shared" si="83"/>
        <v>277420938.96850002</v>
      </c>
      <c r="N341" s="64"/>
      <c r="O341" s="180"/>
      <c r="P341" s="66">
        <v>11</v>
      </c>
      <c r="Q341" s="189"/>
      <c r="R341" s="60" t="s">
        <v>802</v>
      </c>
      <c r="S341" s="60">
        <v>50168379.2553</v>
      </c>
      <c r="T341" s="60"/>
      <c r="U341" s="60">
        <v>91968780.652500004</v>
      </c>
      <c r="V341" s="60">
        <v>6386716.1299999999</v>
      </c>
      <c r="W341" s="60">
        <v>4264114.7972999997</v>
      </c>
      <c r="X341" s="60">
        <v>0</v>
      </c>
      <c r="Y341" s="60">
        <f t="shared" si="88"/>
        <v>4264114.7972999997</v>
      </c>
      <c r="Z341" s="60">
        <v>159206702.1374</v>
      </c>
      <c r="AA341" s="65">
        <f t="shared" si="84"/>
        <v>311994692.97250003</v>
      </c>
    </row>
    <row r="342" spans="1:27" ht="24.9" customHeight="1">
      <c r="A342" s="178"/>
      <c r="B342" s="180"/>
      <c r="C342" s="56">
        <v>7</v>
      </c>
      <c r="D342" s="60" t="s">
        <v>803</v>
      </c>
      <c r="E342" s="60">
        <v>59965326.082199998</v>
      </c>
      <c r="F342" s="60"/>
      <c r="G342" s="60">
        <v>109928564.62729999</v>
      </c>
      <c r="H342" s="60">
        <v>7642163.8499999996</v>
      </c>
      <c r="I342" s="60">
        <v>5096816.7213000003</v>
      </c>
      <c r="J342" s="60">
        <v>0</v>
      </c>
      <c r="K342" s="60">
        <f t="shared" si="82"/>
        <v>5096816.7213000003</v>
      </c>
      <c r="L342" s="74">
        <v>199185261.92309999</v>
      </c>
      <c r="M342" s="65">
        <f t="shared" si="83"/>
        <v>381818133.20389998</v>
      </c>
      <c r="N342" s="64"/>
      <c r="O342" s="180"/>
      <c r="P342" s="66">
        <v>12</v>
      </c>
      <c r="Q342" s="189"/>
      <c r="R342" s="60" t="s">
        <v>804</v>
      </c>
      <c r="S342" s="60">
        <v>59731559.451800004</v>
      </c>
      <c r="T342" s="60"/>
      <c r="U342" s="60">
        <v>109500023.1382</v>
      </c>
      <c r="V342" s="60">
        <v>6593119.7599999998</v>
      </c>
      <c r="W342" s="60">
        <v>5076947.4776999997</v>
      </c>
      <c r="X342" s="60">
        <v>0</v>
      </c>
      <c r="Y342" s="60">
        <f t="shared" si="88"/>
        <v>5076947.4776999997</v>
      </c>
      <c r="Z342" s="60">
        <v>164548411.77379999</v>
      </c>
      <c r="AA342" s="65">
        <f t="shared" si="84"/>
        <v>345450061.60149997</v>
      </c>
    </row>
    <row r="343" spans="1:27" ht="24.9" customHeight="1">
      <c r="A343" s="178"/>
      <c r="B343" s="180"/>
      <c r="C343" s="56">
        <v>8</v>
      </c>
      <c r="D343" s="60" t="s">
        <v>805</v>
      </c>
      <c r="E343" s="60">
        <v>50327039.470899999</v>
      </c>
      <c r="F343" s="60"/>
      <c r="G343" s="60">
        <v>92259636.9005</v>
      </c>
      <c r="H343" s="60">
        <v>6372455.7000000002</v>
      </c>
      <c r="I343" s="60">
        <v>4277600.2911</v>
      </c>
      <c r="J343" s="60">
        <v>0</v>
      </c>
      <c r="K343" s="60">
        <f t="shared" si="82"/>
        <v>4277600.2911</v>
      </c>
      <c r="L343" s="74">
        <v>166325314.85409999</v>
      </c>
      <c r="M343" s="65">
        <f t="shared" si="83"/>
        <v>319562047.2166</v>
      </c>
      <c r="N343" s="64"/>
      <c r="O343" s="180"/>
      <c r="P343" s="66">
        <v>13</v>
      </c>
      <c r="Q343" s="189"/>
      <c r="R343" s="60" t="s">
        <v>806</v>
      </c>
      <c r="S343" s="60">
        <v>62670459.307899997</v>
      </c>
      <c r="T343" s="60"/>
      <c r="U343" s="60">
        <v>114887620.6691</v>
      </c>
      <c r="V343" s="60">
        <v>7383175.4000000004</v>
      </c>
      <c r="W343" s="60">
        <v>5326742.3992999997</v>
      </c>
      <c r="X343" s="60">
        <v>0</v>
      </c>
      <c r="Y343" s="60">
        <f t="shared" si="88"/>
        <v>5326742.3992999997</v>
      </c>
      <c r="Z343" s="60">
        <v>184994989.84889999</v>
      </c>
      <c r="AA343" s="65">
        <f t="shared" si="84"/>
        <v>375262987.62519997</v>
      </c>
    </row>
    <row r="344" spans="1:27" ht="24.9" customHeight="1">
      <c r="A344" s="178"/>
      <c r="B344" s="180"/>
      <c r="C344" s="56">
        <v>9</v>
      </c>
      <c r="D344" s="60" t="s">
        <v>807</v>
      </c>
      <c r="E344" s="60">
        <v>44083146.653700002</v>
      </c>
      <c r="F344" s="60"/>
      <c r="G344" s="60">
        <v>80813319.171299994</v>
      </c>
      <c r="H344" s="60">
        <v>5763060.6900000004</v>
      </c>
      <c r="I344" s="60">
        <v>3746893.9747000001</v>
      </c>
      <c r="J344" s="60">
        <v>0</v>
      </c>
      <c r="K344" s="60">
        <f t="shared" si="82"/>
        <v>3746893.9747000001</v>
      </c>
      <c r="L344" s="74">
        <v>150554219.8238</v>
      </c>
      <c r="M344" s="65">
        <f t="shared" si="83"/>
        <v>284960640.31349999</v>
      </c>
      <c r="N344" s="64"/>
      <c r="O344" s="180"/>
      <c r="P344" s="66">
        <v>14</v>
      </c>
      <c r="Q344" s="189"/>
      <c r="R344" s="60" t="s">
        <v>808</v>
      </c>
      <c r="S344" s="60">
        <v>56469403.907799996</v>
      </c>
      <c r="T344" s="60"/>
      <c r="U344" s="60">
        <v>103519832.58499999</v>
      </c>
      <c r="V344" s="60">
        <v>6691116.1799999997</v>
      </c>
      <c r="W344" s="60">
        <v>4799677.0947000002</v>
      </c>
      <c r="X344" s="60">
        <v>0</v>
      </c>
      <c r="Y344" s="60">
        <f t="shared" si="88"/>
        <v>4799677.0947000002</v>
      </c>
      <c r="Z344" s="60">
        <v>167084551.65619999</v>
      </c>
      <c r="AA344" s="65">
        <f t="shared" si="84"/>
        <v>338564581.42369998</v>
      </c>
    </row>
    <row r="345" spans="1:27" ht="24.9" customHeight="1">
      <c r="A345" s="178"/>
      <c r="B345" s="180"/>
      <c r="C345" s="56">
        <v>10</v>
      </c>
      <c r="D345" s="60" t="s">
        <v>809</v>
      </c>
      <c r="E345" s="60">
        <v>46571444.901600003</v>
      </c>
      <c r="F345" s="60"/>
      <c r="G345" s="60">
        <v>85374872.866099998</v>
      </c>
      <c r="H345" s="60">
        <v>5869291.0899999999</v>
      </c>
      <c r="I345" s="60">
        <v>3958389.5329999998</v>
      </c>
      <c r="J345" s="60">
        <v>0</v>
      </c>
      <c r="K345" s="60">
        <f t="shared" si="82"/>
        <v>3958389.5329999998</v>
      </c>
      <c r="L345" s="74">
        <v>153303454.24110001</v>
      </c>
      <c r="M345" s="65">
        <f t="shared" si="83"/>
        <v>295077452.6318</v>
      </c>
      <c r="N345" s="64"/>
      <c r="O345" s="180"/>
      <c r="P345" s="66">
        <v>15</v>
      </c>
      <c r="Q345" s="189"/>
      <c r="R345" s="60" t="s">
        <v>810</v>
      </c>
      <c r="S345" s="60">
        <v>50564891.917499997</v>
      </c>
      <c r="T345" s="60"/>
      <c r="U345" s="60">
        <v>92695668.516800001</v>
      </c>
      <c r="V345" s="60">
        <v>5987578.0800000001</v>
      </c>
      <c r="W345" s="60">
        <v>4297816.8130000001</v>
      </c>
      <c r="X345" s="60">
        <v>0</v>
      </c>
      <c r="Y345" s="60">
        <f t="shared" si="88"/>
        <v>4297816.8130000001</v>
      </c>
      <c r="Z345" s="60">
        <v>148877040.787</v>
      </c>
      <c r="AA345" s="65">
        <f t="shared" si="84"/>
        <v>302422996.11430001</v>
      </c>
    </row>
    <row r="346" spans="1:27" ht="24.9" customHeight="1">
      <c r="A346" s="178"/>
      <c r="B346" s="180"/>
      <c r="C346" s="56">
        <v>11</v>
      </c>
      <c r="D346" s="60" t="s">
        <v>811</v>
      </c>
      <c r="E346" s="60">
        <v>64783582.044299997</v>
      </c>
      <c r="F346" s="60"/>
      <c r="G346" s="60">
        <v>118761401.81039999</v>
      </c>
      <c r="H346" s="60">
        <v>7999631.7800000003</v>
      </c>
      <c r="I346" s="60">
        <v>5506349.5155999996</v>
      </c>
      <c r="J346" s="60">
        <v>0</v>
      </c>
      <c r="K346" s="60">
        <f t="shared" si="82"/>
        <v>5506349.5155999996</v>
      </c>
      <c r="L346" s="74">
        <v>208436503.96919999</v>
      </c>
      <c r="M346" s="65">
        <f t="shared" si="83"/>
        <v>405487469.11949998</v>
      </c>
      <c r="N346" s="64"/>
      <c r="O346" s="180"/>
      <c r="P346" s="66">
        <v>16</v>
      </c>
      <c r="Q346" s="189"/>
      <c r="R346" s="60" t="s">
        <v>812</v>
      </c>
      <c r="S346" s="60">
        <v>56189623.959899999</v>
      </c>
      <c r="T346" s="60"/>
      <c r="U346" s="60">
        <v>103006939.38330001</v>
      </c>
      <c r="V346" s="60">
        <v>7724526.9299999997</v>
      </c>
      <c r="W346" s="60">
        <v>4775896.9002999999</v>
      </c>
      <c r="X346" s="60">
        <v>0</v>
      </c>
      <c r="Y346" s="60">
        <f t="shared" si="88"/>
        <v>4775896.9002999999</v>
      </c>
      <c r="Z346" s="60">
        <v>193829140.45739999</v>
      </c>
      <c r="AA346" s="65">
        <f t="shared" si="84"/>
        <v>365526127.63090003</v>
      </c>
    </row>
    <row r="347" spans="1:27" ht="24.9" customHeight="1">
      <c r="A347" s="178"/>
      <c r="B347" s="180"/>
      <c r="C347" s="56">
        <v>12</v>
      </c>
      <c r="D347" s="60" t="s">
        <v>813</v>
      </c>
      <c r="E347" s="60">
        <v>47898618.960000001</v>
      </c>
      <c r="F347" s="60"/>
      <c r="G347" s="60">
        <v>87807851.201800004</v>
      </c>
      <c r="H347" s="60">
        <v>5997722.1100000003</v>
      </c>
      <c r="I347" s="60">
        <v>4071194.1049000002</v>
      </c>
      <c r="J347" s="60">
        <v>0</v>
      </c>
      <c r="K347" s="60">
        <f t="shared" si="82"/>
        <v>4071194.1049000002</v>
      </c>
      <c r="L347" s="74">
        <v>156627239.11179999</v>
      </c>
      <c r="M347" s="65">
        <f t="shared" si="83"/>
        <v>302402625.4885</v>
      </c>
      <c r="N347" s="64"/>
      <c r="O347" s="180"/>
      <c r="P347" s="66">
        <v>17</v>
      </c>
      <c r="Q347" s="189"/>
      <c r="R347" s="60" t="s">
        <v>814</v>
      </c>
      <c r="S347" s="60">
        <v>55735696.168899998</v>
      </c>
      <c r="T347" s="60"/>
      <c r="U347" s="60">
        <v>102174797.9816</v>
      </c>
      <c r="V347" s="60">
        <v>7211668.1299999999</v>
      </c>
      <c r="W347" s="60">
        <v>4737314.8245000001</v>
      </c>
      <c r="X347" s="60">
        <v>0</v>
      </c>
      <c r="Y347" s="60">
        <f t="shared" si="88"/>
        <v>4737314.8245000001</v>
      </c>
      <c r="Z347" s="60">
        <v>180556395.14579999</v>
      </c>
      <c r="AA347" s="65">
        <f t="shared" si="84"/>
        <v>350415872.25080001</v>
      </c>
    </row>
    <row r="348" spans="1:27" ht="24.9" customHeight="1">
      <c r="A348" s="178"/>
      <c r="B348" s="180"/>
      <c r="C348" s="56">
        <v>13</v>
      </c>
      <c r="D348" s="60" t="s">
        <v>815</v>
      </c>
      <c r="E348" s="60">
        <v>40434242.000299998</v>
      </c>
      <c r="F348" s="60"/>
      <c r="G348" s="60">
        <v>74124139.319800004</v>
      </c>
      <c r="H348" s="60">
        <v>5742333.79</v>
      </c>
      <c r="I348" s="60">
        <v>3436751.4396000002</v>
      </c>
      <c r="J348" s="60">
        <v>0</v>
      </c>
      <c r="K348" s="60">
        <f t="shared" si="82"/>
        <v>3436751.4396000002</v>
      </c>
      <c r="L348" s="74">
        <v>150017809.44310001</v>
      </c>
      <c r="M348" s="65">
        <f t="shared" si="83"/>
        <v>273755275.9928</v>
      </c>
      <c r="N348" s="64"/>
      <c r="O348" s="180"/>
      <c r="P348" s="66">
        <v>18</v>
      </c>
      <c r="Q348" s="189"/>
      <c r="R348" s="60" t="s">
        <v>816</v>
      </c>
      <c r="S348" s="60">
        <v>62408179.291599996</v>
      </c>
      <c r="T348" s="60"/>
      <c r="U348" s="60">
        <v>114406808.37970001</v>
      </c>
      <c r="V348" s="60">
        <v>7617512.3399999999</v>
      </c>
      <c r="W348" s="60">
        <v>5304449.6300999997</v>
      </c>
      <c r="X348" s="60">
        <v>0</v>
      </c>
      <c r="Y348" s="60">
        <f t="shared" si="88"/>
        <v>5304449.6300999997</v>
      </c>
      <c r="Z348" s="60">
        <v>191059611.32260001</v>
      </c>
      <c r="AA348" s="65">
        <f t="shared" si="84"/>
        <v>380796560.96399999</v>
      </c>
    </row>
    <row r="349" spans="1:27" ht="24.9" customHeight="1">
      <c r="A349" s="178"/>
      <c r="B349" s="180"/>
      <c r="C349" s="56">
        <v>14</v>
      </c>
      <c r="D349" s="60" t="s">
        <v>817</v>
      </c>
      <c r="E349" s="60">
        <v>55575575.354500003</v>
      </c>
      <c r="F349" s="60"/>
      <c r="G349" s="60">
        <v>101881264.1603</v>
      </c>
      <c r="H349" s="60">
        <v>7411653.21</v>
      </c>
      <c r="I349" s="60">
        <v>4723705.1853999998</v>
      </c>
      <c r="J349" s="60">
        <v>0</v>
      </c>
      <c r="K349" s="60">
        <f t="shared" si="82"/>
        <v>4723705.1853999998</v>
      </c>
      <c r="L349" s="74">
        <v>193219664.6749</v>
      </c>
      <c r="M349" s="65">
        <f t="shared" si="83"/>
        <v>362811862.5851</v>
      </c>
      <c r="N349" s="64"/>
      <c r="O349" s="180"/>
      <c r="P349" s="66">
        <v>19</v>
      </c>
      <c r="Q349" s="189"/>
      <c r="R349" s="60" t="s">
        <v>818</v>
      </c>
      <c r="S349" s="60">
        <v>57537826.250699997</v>
      </c>
      <c r="T349" s="60"/>
      <c r="U349" s="60">
        <v>105478466.71969999</v>
      </c>
      <c r="V349" s="60">
        <v>6115684.6100000003</v>
      </c>
      <c r="W349" s="60">
        <v>4890488.7890999997</v>
      </c>
      <c r="X349" s="60">
        <v>0</v>
      </c>
      <c r="Y349" s="60">
        <f t="shared" si="88"/>
        <v>4890488.7890999997</v>
      </c>
      <c r="Z349" s="60">
        <v>152192427.84349999</v>
      </c>
      <c r="AA349" s="65">
        <f t="shared" si="84"/>
        <v>326214894.213</v>
      </c>
    </row>
    <row r="350" spans="1:27" ht="24.9" customHeight="1">
      <c r="A350" s="178"/>
      <c r="B350" s="180"/>
      <c r="C350" s="56">
        <v>15</v>
      </c>
      <c r="D350" s="60" t="s">
        <v>819</v>
      </c>
      <c r="E350" s="60">
        <v>62508294.742899999</v>
      </c>
      <c r="F350" s="60"/>
      <c r="G350" s="60">
        <v>114590340.2403</v>
      </c>
      <c r="H350" s="60">
        <v>7979026.5700000003</v>
      </c>
      <c r="I350" s="60">
        <v>5312959.0494999997</v>
      </c>
      <c r="J350" s="60">
        <v>0</v>
      </c>
      <c r="K350" s="60">
        <f t="shared" si="82"/>
        <v>5312959.0494999997</v>
      </c>
      <c r="L350" s="74">
        <v>207903242.76879999</v>
      </c>
      <c r="M350" s="65">
        <f t="shared" si="83"/>
        <v>398293863.37150002</v>
      </c>
      <c r="N350" s="64"/>
      <c r="O350" s="180"/>
      <c r="P350" s="66">
        <v>20</v>
      </c>
      <c r="Q350" s="189"/>
      <c r="R350" s="60" t="s">
        <v>820</v>
      </c>
      <c r="S350" s="60">
        <v>52360261.416100003</v>
      </c>
      <c r="T350" s="60"/>
      <c r="U350" s="60">
        <v>95986943.739500001</v>
      </c>
      <c r="V350" s="60">
        <v>5500732.6799999997</v>
      </c>
      <c r="W350" s="60">
        <v>4450416.1546999998</v>
      </c>
      <c r="X350" s="60">
        <v>0</v>
      </c>
      <c r="Y350" s="60">
        <f t="shared" si="88"/>
        <v>4450416.1546999998</v>
      </c>
      <c r="Z350" s="60">
        <v>136277520.24540001</v>
      </c>
      <c r="AA350" s="65">
        <f t="shared" si="84"/>
        <v>294575874.23570001</v>
      </c>
    </row>
    <row r="351" spans="1:27" ht="24.9" customHeight="1">
      <c r="A351" s="178"/>
      <c r="B351" s="180"/>
      <c r="C351" s="56">
        <v>16</v>
      </c>
      <c r="D351" s="60" t="s">
        <v>821</v>
      </c>
      <c r="E351" s="60">
        <v>45812560.886799999</v>
      </c>
      <c r="F351" s="60"/>
      <c r="G351" s="60">
        <v>83983685.059499994</v>
      </c>
      <c r="H351" s="60">
        <v>6044219.04</v>
      </c>
      <c r="I351" s="60">
        <v>3893887.3783999998</v>
      </c>
      <c r="J351" s="60">
        <v>0</v>
      </c>
      <c r="K351" s="60">
        <f t="shared" si="82"/>
        <v>3893887.3783999998</v>
      </c>
      <c r="L351" s="74">
        <v>157830575.90200001</v>
      </c>
      <c r="M351" s="65">
        <f t="shared" si="83"/>
        <v>297564928.26670003</v>
      </c>
      <c r="N351" s="64"/>
      <c r="O351" s="180"/>
      <c r="P351" s="66">
        <v>21</v>
      </c>
      <c r="Q351" s="189"/>
      <c r="R351" s="60" t="s">
        <v>822</v>
      </c>
      <c r="S351" s="60">
        <v>53975373.404299997</v>
      </c>
      <c r="T351" s="60"/>
      <c r="U351" s="60">
        <v>98947770.506699994</v>
      </c>
      <c r="V351" s="60">
        <v>7004872.4100000001</v>
      </c>
      <c r="W351" s="60">
        <v>4587694.3173000002</v>
      </c>
      <c r="X351" s="60">
        <v>0</v>
      </c>
      <c r="Y351" s="60">
        <f t="shared" si="88"/>
        <v>4587694.3173000002</v>
      </c>
      <c r="Z351" s="60">
        <v>175204538.15059999</v>
      </c>
      <c r="AA351" s="65">
        <f t="shared" si="84"/>
        <v>339720248.78890002</v>
      </c>
    </row>
    <row r="352" spans="1:27" ht="24.9" customHeight="1">
      <c r="A352" s="178"/>
      <c r="B352" s="180"/>
      <c r="C352" s="56">
        <v>17</v>
      </c>
      <c r="D352" s="60" t="s">
        <v>823</v>
      </c>
      <c r="E352" s="60">
        <v>48478373.7038</v>
      </c>
      <c r="F352" s="60"/>
      <c r="G352" s="60">
        <v>88870658.843899995</v>
      </c>
      <c r="H352" s="60">
        <v>6497668.8499999996</v>
      </c>
      <c r="I352" s="60">
        <v>4120470.9764</v>
      </c>
      <c r="J352" s="60">
        <v>0</v>
      </c>
      <c r="K352" s="60">
        <f t="shared" si="82"/>
        <v>4120470.9764</v>
      </c>
      <c r="L352" s="74">
        <v>169565821.40090001</v>
      </c>
      <c r="M352" s="65">
        <f t="shared" si="83"/>
        <v>317532993.77499998</v>
      </c>
      <c r="N352" s="64"/>
      <c r="O352" s="180"/>
      <c r="P352" s="66">
        <v>22</v>
      </c>
      <c r="Q352" s="189"/>
      <c r="R352" s="60" t="s">
        <v>824</v>
      </c>
      <c r="S352" s="60">
        <v>51932696.176200002</v>
      </c>
      <c r="T352" s="60"/>
      <c r="U352" s="60">
        <v>95203130.223000005</v>
      </c>
      <c r="V352" s="60">
        <v>6770805.8899999997</v>
      </c>
      <c r="W352" s="60">
        <v>4414074.7920000004</v>
      </c>
      <c r="X352" s="60">
        <v>0</v>
      </c>
      <c r="Y352" s="60">
        <f t="shared" si="88"/>
        <v>4414074.7920000004</v>
      </c>
      <c r="Z352" s="60">
        <v>169146914.85530001</v>
      </c>
      <c r="AA352" s="65">
        <f t="shared" si="84"/>
        <v>327467621.93650001</v>
      </c>
    </row>
    <row r="353" spans="1:27" ht="24.9" customHeight="1">
      <c r="A353" s="178"/>
      <c r="B353" s="180"/>
      <c r="C353" s="56">
        <v>18</v>
      </c>
      <c r="D353" s="60" t="s">
        <v>825</v>
      </c>
      <c r="E353" s="60">
        <v>50562096.288000003</v>
      </c>
      <c r="F353" s="60"/>
      <c r="G353" s="60">
        <v>92690543.562700003</v>
      </c>
      <c r="H353" s="60">
        <v>6903675.3099999996</v>
      </c>
      <c r="I353" s="60">
        <v>4297579.1955000004</v>
      </c>
      <c r="J353" s="60">
        <v>0</v>
      </c>
      <c r="K353" s="60">
        <f t="shared" si="82"/>
        <v>4297579.1955000004</v>
      </c>
      <c r="L353" s="74">
        <v>180073236.48480001</v>
      </c>
      <c r="M353" s="65">
        <f t="shared" si="83"/>
        <v>334527130.84100002</v>
      </c>
      <c r="N353" s="64"/>
      <c r="O353" s="181"/>
      <c r="P353" s="66">
        <v>23</v>
      </c>
      <c r="Q353" s="190"/>
      <c r="R353" s="60" t="s">
        <v>826</v>
      </c>
      <c r="S353" s="60">
        <v>48686891.234399997</v>
      </c>
      <c r="T353" s="60"/>
      <c r="U353" s="60">
        <v>89252913.628900006</v>
      </c>
      <c r="V353" s="60">
        <v>6131341.3300000001</v>
      </c>
      <c r="W353" s="60">
        <v>4138194.1458999999</v>
      </c>
      <c r="X353" s="60">
        <v>0</v>
      </c>
      <c r="Y353" s="60">
        <f t="shared" si="88"/>
        <v>4138194.1458999999</v>
      </c>
      <c r="Z353" s="60">
        <v>152597622.3777</v>
      </c>
      <c r="AA353" s="65">
        <f t="shared" si="84"/>
        <v>300806962.71689999</v>
      </c>
    </row>
    <row r="354" spans="1:27" ht="24.9" customHeight="1">
      <c r="A354" s="178"/>
      <c r="B354" s="180"/>
      <c r="C354" s="56">
        <v>19</v>
      </c>
      <c r="D354" s="60" t="s">
        <v>827</v>
      </c>
      <c r="E354" s="60">
        <v>52238057.432099998</v>
      </c>
      <c r="F354" s="60"/>
      <c r="G354" s="60">
        <v>95762919.133499995</v>
      </c>
      <c r="H354" s="60">
        <v>6652059.2000000002</v>
      </c>
      <c r="I354" s="60">
        <v>4440029.2970000003</v>
      </c>
      <c r="J354" s="60">
        <v>0</v>
      </c>
      <c r="K354" s="60">
        <f t="shared" si="82"/>
        <v>4440029.2970000003</v>
      </c>
      <c r="L354" s="74">
        <v>173561431.40599999</v>
      </c>
      <c r="M354" s="65">
        <f t="shared" si="83"/>
        <v>332654496.46859998</v>
      </c>
      <c r="N354" s="64"/>
      <c r="O354" s="56"/>
      <c r="P354" s="172" t="s">
        <v>828</v>
      </c>
      <c r="Q354" s="173"/>
      <c r="R354" s="61"/>
      <c r="S354" s="61">
        <f t="shared" ref="S354:W354" si="89">SUM(S331:S353)</f>
        <v>1286412555.0594001</v>
      </c>
      <c r="T354" s="61">
        <f t="shared" si="89"/>
        <v>0</v>
      </c>
      <c r="U354" s="61">
        <f t="shared" si="89"/>
        <v>2358254260.1729002</v>
      </c>
      <c r="V354" s="61">
        <f t="shared" si="89"/>
        <v>155240959.88</v>
      </c>
      <c r="W354" s="61">
        <f t="shared" si="89"/>
        <v>109340004.4568</v>
      </c>
      <c r="X354" s="61">
        <f t="shared" ref="X354:AA354" si="90">SUM(X331:X353)</f>
        <v>0</v>
      </c>
      <c r="Y354" s="61">
        <f t="shared" si="88"/>
        <v>109340004.4568</v>
      </c>
      <c r="Z354" s="61">
        <f t="shared" si="90"/>
        <v>3877760626.0485001</v>
      </c>
      <c r="AA354" s="61">
        <f t="shared" si="90"/>
        <v>7787008405.6176004</v>
      </c>
    </row>
    <row r="355" spans="1:27" ht="24.9" customHeight="1">
      <c r="A355" s="178"/>
      <c r="B355" s="180"/>
      <c r="C355" s="56">
        <v>20</v>
      </c>
      <c r="D355" s="60" t="s">
        <v>829</v>
      </c>
      <c r="E355" s="60">
        <v>52689743.476800002</v>
      </c>
      <c r="F355" s="60"/>
      <c r="G355" s="60">
        <v>96590950.961300001</v>
      </c>
      <c r="H355" s="60">
        <v>6744025.4900000002</v>
      </c>
      <c r="I355" s="60">
        <v>4478420.8331000004</v>
      </c>
      <c r="J355" s="60">
        <v>0</v>
      </c>
      <c r="K355" s="60">
        <f t="shared" si="82"/>
        <v>4478420.8331000004</v>
      </c>
      <c r="L355" s="74">
        <v>175941511.9082</v>
      </c>
      <c r="M355" s="65">
        <f t="shared" si="83"/>
        <v>336444652.66939998</v>
      </c>
      <c r="N355" s="64"/>
      <c r="O355" s="179">
        <v>34</v>
      </c>
      <c r="P355" s="66">
        <v>1</v>
      </c>
      <c r="Q355" s="179" t="s">
        <v>120</v>
      </c>
      <c r="R355" s="60" t="s">
        <v>830</v>
      </c>
      <c r="S355" s="60">
        <v>48325268.528099999</v>
      </c>
      <c r="T355" s="60"/>
      <c r="U355" s="60">
        <v>88589986.106900007</v>
      </c>
      <c r="V355" s="60">
        <v>5726276.8899999997</v>
      </c>
      <c r="W355" s="60">
        <v>4107457.639</v>
      </c>
      <c r="X355" s="60">
        <v>4107457.639</v>
      </c>
      <c r="Y355" s="60">
        <f t="shared" si="88"/>
        <v>0</v>
      </c>
      <c r="Z355" s="60">
        <v>182646057.07879999</v>
      </c>
      <c r="AA355" s="65">
        <f t="shared" si="84"/>
        <v>325287588.6038</v>
      </c>
    </row>
    <row r="356" spans="1:27" ht="24.9" customHeight="1">
      <c r="A356" s="178"/>
      <c r="B356" s="180"/>
      <c r="C356" s="56">
        <v>21</v>
      </c>
      <c r="D356" s="60" t="s">
        <v>831</v>
      </c>
      <c r="E356" s="60">
        <v>49359724.765799999</v>
      </c>
      <c r="F356" s="60"/>
      <c r="G356" s="60">
        <v>90486353.504700005</v>
      </c>
      <c r="H356" s="60">
        <v>6496573.6900000004</v>
      </c>
      <c r="I356" s="60">
        <v>4195382.3481000001</v>
      </c>
      <c r="J356" s="60">
        <v>0</v>
      </c>
      <c r="K356" s="60">
        <f t="shared" si="82"/>
        <v>4195382.3481000001</v>
      </c>
      <c r="L356" s="74">
        <v>169537478.778</v>
      </c>
      <c r="M356" s="65">
        <f t="shared" si="83"/>
        <v>320075513.08660001</v>
      </c>
      <c r="N356" s="64"/>
      <c r="O356" s="180"/>
      <c r="P356" s="66">
        <v>2</v>
      </c>
      <c r="Q356" s="180"/>
      <c r="R356" s="60" t="s">
        <v>832</v>
      </c>
      <c r="S356" s="60">
        <v>82695663.208499998</v>
      </c>
      <c r="T356" s="60"/>
      <c r="U356" s="60">
        <v>151597867.4901</v>
      </c>
      <c r="V356" s="60">
        <v>7375964.5700000003</v>
      </c>
      <c r="W356" s="60">
        <v>7028805.9210000001</v>
      </c>
      <c r="X356" s="60">
        <v>7028805.9210000001</v>
      </c>
      <c r="Y356" s="60">
        <f t="shared" si="88"/>
        <v>0</v>
      </c>
      <c r="Z356" s="60">
        <v>225339844.55270001</v>
      </c>
      <c r="AA356" s="65">
        <f t="shared" si="84"/>
        <v>467009339.82130003</v>
      </c>
    </row>
    <row r="357" spans="1:27" ht="24.9" customHeight="1">
      <c r="A357" s="178"/>
      <c r="B357" s="180"/>
      <c r="C357" s="56">
        <v>22</v>
      </c>
      <c r="D357" s="60" t="s">
        <v>833</v>
      </c>
      <c r="E357" s="60">
        <v>45275657.644100003</v>
      </c>
      <c r="F357" s="60"/>
      <c r="G357" s="60">
        <v>82999432.881400004</v>
      </c>
      <c r="H357" s="60">
        <v>6050546.6200000001</v>
      </c>
      <c r="I357" s="60">
        <v>3848252.7157000001</v>
      </c>
      <c r="J357" s="60">
        <v>0</v>
      </c>
      <c r="K357" s="60">
        <f t="shared" ref="K357:K388" si="91">I357-J357</f>
        <v>3848252.7157000001</v>
      </c>
      <c r="L357" s="74">
        <v>157994333.27849999</v>
      </c>
      <c r="M357" s="65">
        <f t="shared" si="83"/>
        <v>296168223.1397</v>
      </c>
      <c r="N357" s="64"/>
      <c r="O357" s="180"/>
      <c r="P357" s="66">
        <v>3</v>
      </c>
      <c r="Q357" s="180"/>
      <c r="R357" s="60" t="s">
        <v>834</v>
      </c>
      <c r="S357" s="60">
        <v>56796709.057099998</v>
      </c>
      <c r="T357" s="60"/>
      <c r="U357" s="60">
        <v>104119849.088</v>
      </c>
      <c r="V357" s="60">
        <v>6364308.2800000003</v>
      </c>
      <c r="W357" s="60">
        <v>4827496.7443000004</v>
      </c>
      <c r="X357" s="60">
        <v>4827496.7443000004</v>
      </c>
      <c r="Y357" s="60">
        <f t="shared" si="88"/>
        <v>0</v>
      </c>
      <c r="Z357" s="60">
        <v>199158259.2105</v>
      </c>
      <c r="AA357" s="65">
        <f t="shared" si="84"/>
        <v>366439125.63559997</v>
      </c>
    </row>
    <row r="358" spans="1:27" ht="24.9" customHeight="1">
      <c r="A358" s="178"/>
      <c r="B358" s="180"/>
      <c r="C358" s="56">
        <v>23</v>
      </c>
      <c r="D358" s="60" t="s">
        <v>835</v>
      </c>
      <c r="E358" s="60">
        <v>55563124.5832</v>
      </c>
      <c r="F358" s="60"/>
      <c r="G358" s="60">
        <v>101858439.37980001</v>
      </c>
      <c r="H358" s="60">
        <v>6910449.0700000003</v>
      </c>
      <c r="I358" s="60">
        <v>4722646.9188999999</v>
      </c>
      <c r="J358" s="60">
        <v>0</v>
      </c>
      <c r="K358" s="60">
        <f t="shared" si="91"/>
        <v>4722646.9188999999</v>
      </c>
      <c r="L358" s="74">
        <v>180248540.8558</v>
      </c>
      <c r="M358" s="65">
        <f t="shared" si="83"/>
        <v>349303200.80769998</v>
      </c>
      <c r="N358" s="64"/>
      <c r="O358" s="180"/>
      <c r="P358" s="66">
        <v>4</v>
      </c>
      <c r="Q358" s="180"/>
      <c r="R358" s="60" t="s">
        <v>836</v>
      </c>
      <c r="S358" s="60">
        <v>67815610.276600003</v>
      </c>
      <c r="T358" s="60"/>
      <c r="U358" s="60">
        <v>124319722.48109999</v>
      </c>
      <c r="V358" s="60">
        <v>5737904.5099999998</v>
      </c>
      <c r="W358" s="60">
        <v>5764059.9826999996</v>
      </c>
      <c r="X358" s="60">
        <v>5764059.9826999996</v>
      </c>
      <c r="Y358" s="60">
        <f t="shared" si="88"/>
        <v>0</v>
      </c>
      <c r="Z358" s="60">
        <v>182946978.7536</v>
      </c>
      <c r="AA358" s="65">
        <f t="shared" si="84"/>
        <v>380820216.02130002</v>
      </c>
    </row>
    <row r="359" spans="1:27" ht="24.9" customHeight="1">
      <c r="A359" s="178"/>
      <c r="B359" s="180"/>
      <c r="C359" s="56">
        <v>24</v>
      </c>
      <c r="D359" s="60" t="s">
        <v>837</v>
      </c>
      <c r="E359" s="60">
        <v>41089400.500100002</v>
      </c>
      <c r="F359" s="60"/>
      <c r="G359" s="60">
        <v>75325177.289499998</v>
      </c>
      <c r="H359" s="60">
        <v>5366342.8</v>
      </c>
      <c r="I359" s="60">
        <v>3492437.3336999998</v>
      </c>
      <c r="J359" s="60">
        <v>0</v>
      </c>
      <c r="K359" s="60">
        <f t="shared" si="91"/>
        <v>3492437.3336999998</v>
      </c>
      <c r="L359" s="74">
        <v>140287192.1708</v>
      </c>
      <c r="M359" s="65">
        <f t="shared" si="83"/>
        <v>265560550.0941</v>
      </c>
      <c r="N359" s="64"/>
      <c r="O359" s="180"/>
      <c r="P359" s="66">
        <v>5</v>
      </c>
      <c r="Q359" s="180"/>
      <c r="R359" s="60" t="s">
        <v>838</v>
      </c>
      <c r="S359" s="60">
        <v>73264287.146300003</v>
      </c>
      <c r="T359" s="60"/>
      <c r="U359" s="60">
        <v>134308248.62670001</v>
      </c>
      <c r="V359" s="60">
        <v>7860187</v>
      </c>
      <c r="W359" s="60">
        <v>6227176.0732000005</v>
      </c>
      <c r="X359" s="60">
        <v>6227176.0732000005</v>
      </c>
      <c r="Y359" s="60">
        <f t="shared" si="88"/>
        <v>0</v>
      </c>
      <c r="Z359" s="60">
        <v>237871482.76289999</v>
      </c>
      <c r="AA359" s="65">
        <f t="shared" si="84"/>
        <v>453304205.5359</v>
      </c>
    </row>
    <row r="360" spans="1:27" ht="24.9" customHeight="1">
      <c r="A360" s="178"/>
      <c r="B360" s="180"/>
      <c r="C360" s="56">
        <v>25</v>
      </c>
      <c r="D360" s="60" t="s">
        <v>839</v>
      </c>
      <c r="E360" s="60">
        <v>51572104.255800001</v>
      </c>
      <c r="F360" s="60"/>
      <c r="G360" s="60">
        <v>94542092.3398</v>
      </c>
      <c r="H360" s="60">
        <v>6083333.79</v>
      </c>
      <c r="I360" s="60">
        <v>4383425.8979000002</v>
      </c>
      <c r="J360" s="60">
        <v>0</v>
      </c>
      <c r="K360" s="60">
        <f t="shared" si="91"/>
        <v>4383425.8979000002</v>
      </c>
      <c r="L360" s="74">
        <v>158842862.41960001</v>
      </c>
      <c r="M360" s="65">
        <f t="shared" si="83"/>
        <v>315423818.70310003</v>
      </c>
      <c r="N360" s="64"/>
      <c r="O360" s="180"/>
      <c r="P360" s="66">
        <v>6</v>
      </c>
      <c r="Q360" s="180"/>
      <c r="R360" s="60" t="s">
        <v>840</v>
      </c>
      <c r="S360" s="60">
        <v>50753869.436499998</v>
      </c>
      <c r="T360" s="60"/>
      <c r="U360" s="60">
        <v>93042102.510700002</v>
      </c>
      <c r="V360" s="60">
        <v>5687513.6799999997</v>
      </c>
      <c r="W360" s="60">
        <v>4313879.1584000001</v>
      </c>
      <c r="X360" s="60">
        <v>4313879.1584000001</v>
      </c>
      <c r="Y360" s="60">
        <f t="shared" si="88"/>
        <v>0</v>
      </c>
      <c r="Z360" s="60">
        <v>181642868.19319999</v>
      </c>
      <c r="AA360" s="65">
        <f t="shared" si="84"/>
        <v>331126353.8204</v>
      </c>
    </row>
    <row r="361" spans="1:27" ht="24.9" customHeight="1">
      <c r="A361" s="178"/>
      <c r="B361" s="180"/>
      <c r="C361" s="56">
        <v>26</v>
      </c>
      <c r="D361" s="60" t="s">
        <v>841</v>
      </c>
      <c r="E361" s="60">
        <v>46904567.441399999</v>
      </c>
      <c r="F361" s="60"/>
      <c r="G361" s="60">
        <v>85985553.821799994</v>
      </c>
      <c r="H361" s="60">
        <v>6095610.3799999999</v>
      </c>
      <c r="I361" s="60">
        <v>3986703.6379</v>
      </c>
      <c r="J361" s="60">
        <v>0</v>
      </c>
      <c r="K361" s="60">
        <f t="shared" si="91"/>
        <v>3986703.6379</v>
      </c>
      <c r="L361" s="74">
        <v>159160579.72279999</v>
      </c>
      <c r="M361" s="65">
        <f t="shared" si="83"/>
        <v>302133015.00389999</v>
      </c>
      <c r="N361" s="64"/>
      <c r="O361" s="180"/>
      <c r="P361" s="66">
        <v>7</v>
      </c>
      <c r="Q361" s="180"/>
      <c r="R361" s="60" t="s">
        <v>842</v>
      </c>
      <c r="S361" s="60">
        <v>48816498.061499998</v>
      </c>
      <c r="T361" s="60"/>
      <c r="U361" s="60">
        <v>89490509.142900005</v>
      </c>
      <c r="V361" s="60">
        <v>6441834.71</v>
      </c>
      <c r="W361" s="60">
        <v>4149210.2160999998</v>
      </c>
      <c r="X361" s="60">
        <v>4149210.2160999998</v>
      </c>
      <c r="Y361" s="60">
        <f t="shared" si="88"/>
        <v>0</v>
      </c>
      <c r="Z361" s="60">
        <v>201164636.9817</v>
      </c>
      <c r="AA361" s="65">
        <f t="shared" si="84"/>
        <v>345913478.89609998</v>
      </c>
    </row>
    <row r="362" spans="1:27" ht="24.9" customHeight="1">
      <c r="A362" s="178"/>
      <c r="B362" s="181"/>
      <c r="C362" s="56">
        <v>27</v>
      </c>
      <c r="D362" s="60" t="s">
        <v>843</v>
      </c>
      <c r="E362" s="60">
        <v>43462928.305</v>
      </c>
      <c r="F362" s="60"/>
      <c r="G362" s="60">
        <v>79676333.561700001</v>
      </c>
      <c r="H362" s="60">
        <v>5608900.1900000004</v>
      </c>
      <c r="I362" s="60">
        <v>3694177.8561</v>
      </c>
      <c r="J362" s="60">
        <v>0</v>
      </c>
      <c r="K362" s="60">
        <f t="shared" si="91"/>
        <v>3694177.8561</v>
      </c>
      <c r="L362" s="74">
        <v>146564558.27039999</v>
      </c>
      <c r="M362" s="65">
        <f t="shared" si="83"/>
        <v>279006898.1832</v>
      </c>
      <c r="N362" s="64"/>
      <c r="O362" s="180"/>
      <c r="P362" s="66">
        <v>8</v>
      </c>
      <c r="Q362" s="180"/>
      <c r="R362" s="60" t="s">
        <v>844</v>
      </c>
      <c r="S362" s="60">
        <v>75769881.081799999</v>
      </c>
      <c r="T362" s="60"/>
      <c r="U362" s="60">
        <v>138901508.81330001</v>
      </c>
      <c r="V362" s="60">
        <v>7198967.9900000002</v>
      </c>
      <c r="W362" s="60">
        <v>6440141.6968999999</v>
      </c>
      <c r="X362" s="60">
        <v>6440141.6968999999</v>
      </c>
      <c r="Y362" s="60">
        <f t="shared" si="88"/>
        <v>0</v>
      </c>
      <c r="Z362" s="60">
        <v>220759186.8263</v>
      </c>
      <c r="AA362" s="65">
        <f t="shared" si="84"/>
        <v>442629544.71139997</v>
      </c>
    </row>
    <row r="363" spans="1:27" ht="24.9" customHeight="1">
      <c r="A363" s="56"/>
      <c r="B363" s="171" t="s">
        <v>845</v>
      </c>
      <c r="C363" s="172"/>
      <c r="D363" s="61"/>
      <c r="E363" s="61">
        <f>SUM(E336:E362)</f>
        <v>1359040831.5378001</v>
      </c>
      <c r="F363" s="61">
        <f t="shared" ref="F363:M363" si="92">SUM(F336:F362)</f>
        <v>0</v>
      </c>
      <c r="G363" s="61">
        <f t="shared" si="92"/>
        <v>2491396572.6768999</v>
      </c>
      <c r="H363" s="61">
        <f t="shared" si="92"/>
        <v>175279018.15000001</v>
      </c>
      <c r="I363" s="61">
        <f t="shared" si="92"/>
        <v>115513122.1265</v>
      </c>
      <c r="J363" s="61">
        <f t="shared" si="92"/>
        <v>0</v>
      </c>
      <c r="K363" s="61">
        <f t="shared" si="92"/>
        <v>115513122.1265</v>
      </c>
      <c r="L363" s="61">
        <f t="shared" si="92"/>
        <v>4574187092.4085999</v>
      </c>
      <c r="M363" s="61">
        <f t="shared" si="92"/>
        <v>8715416636.8997993</v>
      </c>
      <c r="N363" s="64"/>
      <c r="O363" s="180"/>
      <c r="P363" s="66">
        <v>9</v>
      </c>
      <c r="Q363" s="180"/>
      <c r="R363" s="60" t="s">
        <v>846</v>
      </c>
      <c r="S363" s="60">
        <v>53935977.233499996</v>
      </c>
      <c r="T363" s="60"/>
      <c r="U363" s="60">
        <v>98875549.3618</v>
      </c>
      <c r="V363" s="60">
        <v>5788606.2999999998</v>
      </c>
      <c r="W363" s="60">
        <v>4584345.7978999997</v>
      </c>
      <c r="X363" s="60">
        <v>4584345.7978999997</v>
      </c>
      <c r="Y363" s="60">
        <f t="shared" si="88"/>
        <v>0</v>
      </c>
      <c r="Z363" s="60">
        <v>184259137.21919999</v>
      </c>
      <c r="AA363" s="65">
        <f t="shared" si="84"/>
        <v>342859270.11449999</v>
      </c>
    </row>
    <row r="364" spans="1:27" ht="24.9" customHeight="1">
      <c r="A364" s="178">
        <v>18</v>
      </c>
      <c r="B364" s="179" t="s">
        <v>847</v>
      </c>
      <c r="C364" s="56">
        <v>1</v>
      </c>
      <c r="D364" s="60" t="s">
        <v>848</v>
      </c>
      <c r="E364" s="60">
        <v>81375132.217700005</v>
      </c>
      <c r="F364" s="60"/>
      <c r="G364" s="60">
        <v>149177067.24000001</v>
      </c>
      <c r="H364" s="60">
        <v>8976532.9199999999</v>
      </c>
      <c r="I364" s="60">
        <v>6916565.9836999997</v>
      </c>
      <c r="J364" s="60">
        <v>6916565.9836999997</v>
      </c>
      <c r="K364" s="60">
        <f t="shared" si="91"/>
        <v>0</v>
      </c>
      <c r="L364" s="74">
        <v>201579386.63150001</v>
      </c>
      <c r="M364" s="65">
        <f t="shared" si="83"/>
        <v>441108119.00919998</v>
      </c>
      <c r="N364" s="64"/>
      <c r="O364" s="180"/>
      <c r="P364" s="66">
        <v>10</v>
      </c>
      <c r="Q364" s="180"/>
      <c r="R364" s="60" t="s">
        <v>849</v>
      </c>
      <c r="S364" s="60">
        <v>49798964.549699999</v>
      </c>
      <c r="T364" s="60"/>
      <c r="U364" s="60">
        <v>91291568.8204</v>
      </c>
      <c r="V364" s="60">
        <v>5857006.4000000004</v>
      </c>
      <c r="W364" s="60">
        <v>4232716.0011</v>
      </c>
      <c r="X364" s="60">
        <v>4232716.0011</v>
      </c>
      <c r="Y364" s="60">
        <f t="shared" si="88"/>
        <v>0</v>
      </c>
      <c r="Z364" s="60">
        <v>186029326.4666</v>
      </c>
      <c r="AA364" s="65">
        <f t="shared" si="84"/>
        <v>332976866.2367</v>
      </c>
    </row>
    <row r="365" spans="1:27" ht="24.9" customHeight="1">
      <c r="A365" s="178"/>
      <c r="B365" s="180"/>
      <c r="C365" s="56">
        <v>2</v>
      </c>
      <c r="D365" s="60" t="s">
        <v>850</v>
      </c>
      <c r="E365" s="60">
        <v>82744377.818200007</v>
      </c>
      <c r="F365" s="60"/>
      <c r="G365" s="60">
        <v>151687171.21709999</v>
      </c>
      <c r="H365" s="60">
        <v>10543380.630000001</v>
      </c>
      <c r="I365" s="60">
        <v>7032946.4709999999</v>
      </c>
      <c r="J365" s="60">
        <v>7032946.4709999999</v>
      </c>
      <c r="K365" s="60">
        <f t="shared" si="91"/>
        <v>0</v>
      </c>
      <c r="L365" s="74">
        <v>242129282.127</v>
      </c>
      <c r="M365" s="65">
        <f t="shared" si="83"/>
        <v>487104211.79229999</v>
      </c>
      <c r="N365" s="64"/>
      <c r="O365" s="180"/>
      <c r="P365" s="66">
        <v>11</v>
      </c>
      <c r="Q365" s="180"/>
      <c r="R365" s="60" t="s">
        <v>851</v>
      </c>
      <c r="S365" s="60">
        <v>74315892.373099998</v>
      </c>
      <c r="T365" s="60"/>
      <c r="U365" s="60">
        <v>136236053.5882</v>
      </c>
      <c r="V365" s="60">
        <v>7585559.0300000003</v>
      </c>
      <c r="W365" s="60">
        <v>6316558.3788000001</v>
      </c>
      <c r="X365" s="60">
        <v>6316558.3788000001</v>
      </c>
      <c r="Y365" s="60">
        <f t="shared" si="88"/>
        <v>0</v>
      </c>
      <c r="Z365" s="60">
        <v>230764132.6952</v>
      </c>
      <c r="AA365" s="65">
        <f t="shared" si="84"/>
        <v>448901637.68650001</v>
      </c>
    </row>
    <row r="366" spans="1:27" ht="24.9" customHeight="1">
      <c r="A366" s="178"/>
      <c r="B366" s="180"/>
      <c r="C366" s="56">
        <v>3</v>
      </c>
      <c r="D366" s="60" t="s">
        <v>852</v>
      </c>
      <c r="E366" s="60">
        <v>68477580.439700007</v>
      </c>
      <c r="F366" s="60"/>
      <c r="G366" s="60">
        <v>125533247.6064</v>
      </c>
      <c r="H366" s="60">
        <v>9437094.5</v>
      </c>
      <c r="I366" s="60">
        <v>5820324.8414000003</v>
      </c>
      <c r="J366" s="60">
        <v>5820324.8414000003</v>
      </c>
      <c r="K366" s="60">
        <f t="shared" si="91"/>
        <v>0</v>
      </c>
      <c r="L366" s="74">
        <v>213498684.2245</v>
      </c>
      <c r="M366" s="65">
        <f t="shared" si="83"/>
        <v>416946606.77060002</v>
      </c>
      <c r="N366" s="64"/>
      <c r="O366" s="180"/>
      <c r="P366" s="66">
        <v>12</v>
      </c>
      <c r="Q366" s="180"/>
      <c r="R366" s="60" t="s">
        <v>853</v>
      </c>
      <c r="S366" s="60">
        <v>58823431.426899999</v>
      </c>
      <c r="T366" s="60"/>
      <c r="U366" s="60">
        <v>107835240.8915</v>
      </c>
      <c r="V366" s="60">
        <v>6381046.6299999999</v>
      </c>
      <c r="W366" s="60">
        <v>4999760.1694999998</v>
      </c>
      <c r="X366" s="60">
        <v>4999760.1694999998</v>
      </c>
      <c r="Y366" s="60">
        <f t="shared" si="88"/>
        <v>0</v>
      </c>
      <c r="Z366" s="60">
        <v>199591446.45860001</v>
      </c>
      <c r="AA366" s="65">
        <f t="shared" si="84"/>
        <v>372631165.40700001</v>
      </c>
    </row>
    <row r="367" spans="1:27" ht="24.9" customHeight="1">
      <c r="A367" s="178"/>
      <c r="B367" s="180"/>
      <c r="C367" s="56">
        <v>4</v>
      </c>
      <c r="D367" s="60" t="s">
        <v>854</v>
      </c>
      <c r="E367" s="60">
        <v>52726757.2936</v>
      </c>
      <c r="F367" s="60"/>
      <c r="G367" s="60">
        <v>96658804.769600004</v>
      </c>
      <c r="H367" s="60">
        <v>7063452.79</v>
      </c>
      <c r="I367" s="60">
        <v>4481566.8618999999</v>
      </c>
      <c r="J367" s="60">
        <v>4481566.8618999999</v>
      </c>
      <c r="K367" s="60">
        <f t="shared" si="91"/>
        <v>0</v>
      </c>
      <c r="L367" s="74">
        <v>152069023.4059</v>
      </c>
      <c r="M367" s="65">
        <f t="shared" si="83"/>
        <v>308518038.25910002</v>
      </c>
      <c r="N367" s="64"/>
      <c r="O367" s="180"/>
      <c r="P367" s="66">
        <v>13</v>
      </c>
      <c r="Q367" s="180"/>
      <c r="R367" s="60" t="s">
        <v>855</v>
      </c>
      <c r="S367" s="60">
        <v>50557954.515699998</v>
      </c>
      <c r="T367" s="60"/>
      <c r="U367" s="60">
        <v>92682950.856900007</v>
      </c>
      <c r="V367" s="60">
        <v>6069007.5099999998</v>
      </c>
      <c r="W367" s="60">
        <v>4297227.1612</v>
      </c>
      <c r="X367" s="60">
        <v>4297227.1612</v>
      </c>
      <c r="Y367" s="60">
        <f t="shared" si="88"/>
        <v>0</v>
      </c>
      <c r="Z367" s="60">
        <v>191515898.3976</v>
      </c>
      <c r="AA367" s="65">
        <f t="shared" si="84"/>
        <v>340825811.2802</v>
      </c>
    </row>
    <row r="368" spans="1:27" ht="24.9" customHeight="1">
      <c r="A368" s="178"/>
      <c r="B368" s="180"/>
      <c r="C368" s="56">
        <v>5</v>
      </c>
      <c r="D368" s="60" t="s">
        <v>856</v>
      </c>
      <c r="E368" s="60">
        <v>86680408.716900006</v>
      </c>
      <c r="F368" s="60"/>
      <c r="G368" s="60">
        <v>158902711.51840001</v>
      </c>
      <c r="H368" s="60">
        <v>11381366.369999999</v>
      </c>
      <c r="I368" s="60">
        <v>7367493.6069999998</v>
      </c>
      <c r="J368" s="60">
        <v>7367493.6069999998</v>
      </c>
      <c r="K368" s="60">
        <f t="shared" si="91"/>
        <v>0</v>
      </c>
      <c r="L368" s="74">
        <v>263816287.3382</v>
      </c>
      <c r="M368" s="65">
        <f t="shared" si="83"/>
        <v>520780773.94349998</v>
      </c>
      <c r="N368" s="64"/>
      <c r="O368" s="180"/>
      <c r="P368" s="66">
        <v>14</v>
      </c>
      <c r="Q368" s="180"/>
      <c r="R368" s="60" t="s">
        <v>857</v>
      </c>
      <c r="S368" s="60">
        <v>72417089.468600005</v>
      </c>
      <c r="T368" s="60"/>
      <c r="U368" s="60">
        <v>132755164.0235</v>
      </c>
      <c r="V368" s="60">
        <v>7816880.9000000004</v>
      </c>
      <c r="W368" s="60">
        <v>6155167.6047999999</v>
      </c>
      <c r="X368" s="60">
        <v>6155167.6047999999</v>
      </c>
      <c r="Y368" s="60">
        <f t="shared" si="88"/>
        <v>0</v>
      </c>
      <c r="Z368" s="60">
        <v>236750724.4788</v>
      </c>
      <c r="AA368" s="65">
        <f t="shared" si="84"/>
        <v>449739858.87089998</v>
      </c>
    </row>
    <row r="369" spans="1:27" ht="24.9" customHeight="1">
      <c r="A369" s="178"/>
      <c r="B369" s="180"/>
      <c r="C369" s="56">
        <v>6</v>
      </c>
      <c r="D369" s="60" t="s">
        <v>858</v>
      </c>
      <c r="E369" s="60">
        <v>58068054.834799998</v>
      </c>
      <c r="F369" s="60"/>
      <c r="G369" s="60">
        <v>106450482.8996</v>
      </c>
      <c r="H369" s="60">
        <v>8186436.71</v>
      </c>
      <c r="I369" s="60">
        <v>4935556.1320000002</v>
      </c>
      <c r="J369" s="60">
        <v>4935556.1320000002</v>
      </c>
      <c r="K369" s="60">
        <f t="shared" si="91"/>
        <v>0</v>
      </c>
      <c r="L369" s="74">
        <v>181131758.82969999</v>
      </c>
      <c r="M369" s="65">
        <f t="shared" si="83"/>
        <v>353836733.27410001</v>
      </c>
      <c r="N369" s="64"/>
      <c r="O369" s="180"/>
      <c r="P369" s="66">
        <v>15</v>
      </c>
      <c r="Q369" s="180"/>
      <c r="R369" s="60" t="s">
        <v>859</v>
      </c>
      <c r="S369" s="60">
        <v>48006251.379199997</v>
      </c>
      <c r="T369" s="60"/>
      <c r="U369" s="60">
        <v>88005163.184100002</v>
      </c>
      <c r="V369" s="60">
        <v>5759929.3700000001</v>
      </c>
      <c r="W369" s="60">
        <v>4080342.4369000001</v>
      </c>
      <c r="X369" s="60">
        <v>4080342.4369000001</v>
      </c>
      <c r="Y369" s="60">
        <f t="shared" si="88"/>
        <v>0</v>
      </c>
      <c r="Z369" s="60">
        <v>183516980.39109999</v>
      </c>
      <c r="AA369" s="65">
        <f t="shared" si="84"/>
        <v>325288324.32440001</v>
      </c>
    </row>
    <row r="370" spans="1:27" ht="24.9" customHeight="1">
      <c r="A370" s="178"/>
      <c r="B370" s="180"/>
      <c r="C370" s="56">
        <v>7</v>
      </c>
      <c r="D370" s="60" t="s">
        <v>860</v>
      </c>
      <c r="E370" s="60">
        <v>50635229.603299998</v>
      </c>
      <c r="F370" s="60"/>
      <c r="G370" s="60">
        <v>92824611.713599995</v>
      </c>
      <c r="H370" s="60">
        <v>7665235.7800000003</v>
      </c>
      <c r="I370" s="60">
        <v>4303795.2395000001</v>
      </c>
      <c r="J370" s="60">
        <v>4303795.2395000001</v>
      </c>
      <c r="K370" s="60">
        <f t="shared" si="91"/>
        <v>0</v>
      </c>
      <c r="L370" s="74">
        <v>167643119.71180001</v>
      </c>
      <c r="M370" s="65">
        <f t="shared" si="83"/>
        <v>318768196.80870003</v>
      </c>
      <c r="N370" s="64"/>
      <c r="O370" s="181"/>
      <c r="P370" s="66">
        <v>16</v>
      </c>
      <c r="Q370" s="181"/>
      <c r="R370" s="60" t="s">
        <v>861</v>
      </c>
      <c r="S370" s="60">
        <v>52077166.045500003</v>
      </c>
      <c r="T370" s="60"/>
      <c r="U370" s="60">
        <v>95467972.697899997</v>
      </c>
      <c r="V370" s="60">
        <v>6273072.0899999999</v>
      </c>
      <c r="W370" s="60">
        <v>4426354.1623</v>
      </c>
      <c r="X370" s="60">
        <v>4426354.1623</v>
      </c>
      <c r="Y370" s="60">
        <f t="shared" si="88"/>
        <v>0</v>
      </c>
      <c r="Z370" s="60">
        <v>196797073.7902</v>
      </c>
      <c r="AA370" s="65">
        <f t="shared" si="84"/>
        <v>350615284.62360001</v>
      </c>
    </row>
    <row r="371" spans="1:27" ht="24.9" customHeight="1">
      <c r="A371" s="178"/>
      <c r="B371" s="180"/>
      <c r="C371" s="56">
        <v>8</v>
      </c>
      <c r="D371" s="60" t="s">
        <v>862</v>
      </c>
      <c r="E371" s="60">
        <v>67468123.487499997</v>
      </c>
      <c r="F371" s="60"/>
      <c r="G371" s="60">
        <v>123682708.9524</v>
      </c>
      <c r="H371" s="60">
        <v>9333094.9800000004</v>
      </c>
      <c r="I371" s="60">
        <v>5734524.9731999999</v>
      </c>
      <c r="J371" s="60">
        <v>5734524.9731999999</v>
      </c>
      <c r="K371" s="60">
        <f t="shared" si="91"/>
        <v>0</v>
      </c>
      <c r="L371" s="74">
        <v>210807184.7798</v>
      </c>
      <c r="M371" s="65">
        <f t="shared" si="83"/>
        <v>411291112.1997</v>
      </c>
      <c r="N371" s="64"/>
      <c r="O371" s="56"/>
      <c r="P371" s="172" t="s">
        <v>863</v>
      </c>
      <c r="Q371" s="173"/>
      <c r="R371" s="61"/>
      <c r="S371" s="61">
        <f t="shared" ref="S371:W371" si="93">SUM(S355:S370)</f>
        <v>964170513.78859997</v>
      </c>
      <c r="T371" s="61">
        <f t="shared" si="93"/>
        <v>0</v>
      </c>
      <c r="U371" s="61">
        <f t="shared" si="93"/>
        <v>1767519457.684</v>
      </c>
      <c r="V371" s="61">
        <f t="shared" si="93"/>
        <v>103924065.86</v>
      </c>
      <c r="W371" s="61">
        <f t="shared" si="93"/>
        <v>81950699.144099995</v>
      </c>
      <c r="X371" s="61">
        <f t="shared" ref="X371:AA371" si="94">SUM(X355:X370)</f>
        <v>81950699.144099995</v>
      </c>
      <c r="Y371" s="61">
        <f t="shared" si="88"/>
        <v>0</v>
      </c>
      <c r="Z371" s="61">
        <f t="shared" si="94"/>
        <v>3240754034.257</v>
      </c>
      <c r="AA371" s="61">
        <f t="shared" si="94"/>
        <v>6076368071.5895996</v>
      </c>
    </row>
    <row r="372" spans="1:27" ht="24.9" customHeight="1">
      <c r="A372" s="178"/>
      <c r="B372" s="180"/>
      <c r="C372" s="56">
        <v>9</v>
      </c>
      <c r="D372" s="60" t="s">
        <v>864</v>
      </c>
      <c r="E372" s="60">
        <v>74424358.394500002</v>
      </c>
      <c r="F372" s="60"/>
      <c r="G372" s="60">
        <v>136434893.7317</v>
      </c>
      <c r="H372" s="60">
        <v>8867165.7699999996</v>
      </c>
      <c r="I372" s="60">
        <v>6325777.5636999998</v>
      </c>
      <c r="J372" s="60">
        <v>6325777.5636999998</v>
      </c>
      <c r="K372" s="60">
        <f t="shared" si="91"/>
        <v>0</v>
      </c>
      <c r="L372" s="74">
        <v>198748973.3439</v>
      </c>
      <c r="M372" s="65">
        <f t="shared" si="83"/>
        <v>418475391.24010003</v>
      </c>
      <c r="N372" s="64"/>
      <c r="O372" s="179">
        <v>35</v>
      </c>
      <c r="P372" s="66">
        <v>1</v>
      </c>
      <c r="Q372" s="57"/>
      <c r="R372" s="60" t="s">
        <v>865</v>
      </c>
      <c r="S372" s="60">
        <v>53818654.2883</v>
      </c>
      <c r="T372" s="60"/>
      <c r="U372" s="60">
        <v>98660472.6866</v>
      </c>
      <c r="V372" s="60">
        <v>6424800.2400000002</v>
      </c>
      <c r="W372" s="60">
        <v>4574373.8092</v>
      </c>
      <c r="X372" s="60">
        <v>0</v>
      </c>
      <c r="Y372" s="60">
        <f t="shared" si="88"/>
        <v>4574373.8092</v>
      </c>
      <c r="Z372" s="60">
        <v>160718279.27079999</v>
      </c>
      <c r="AA372" s="65">
        <f t="shared" si="84"/>
        <v>324196580.2949</v>
      </c>
    </row>
    <row r="373" spans="1:27" ht="24.9" customHeight="1">
      <c r="A373" s="178"/>
      <c r="B373" s="180"/>
      <c r="C373" s="56">
        <v>10</v>
      </c>
      <c r="D373" s="60" t="s">
        <v>866</v>
      </c>
      <c r="E373" s="60">
        <v>70308757.821799994</v>
      </c>
      <c r="F373" s="60"/>
      <c r="G373" s="60">
        <v>128890165.9183</v>
      </c>
      <c r="H373" s="60">
        <v>10400658.449999999</v>
      </c>
      <c r="I373" s="60">
        <v>5975967.7122</v>
      </c>
      <c r="J373" s="60">
        <v>5975967.7122</v>
      </c>
      <c r="K373" s="60">
        <f t="shared" si="91"/>
        <v>0</v>
      </c>
      <c r="L373" s="74">
        <v>238435643.52340001</v>
      </c>
      <c r="M373" s="65">
        <f t="shared" si="83"/>
        <v>448035225.71350002</v>
      </c>
      <c r="N373" s="64"/>
      <c r="O373" s="180"/>
      <c r="P373" s="66">
        <v>2</v>
      </c>
      <c r="Q373" s="179" t="s">
        <v>121</v>
      </c>
      <c r="R373" s="60" t="s">
        <v>867</v>
      </c>
      <c r="S373" s="60">
        <v>59555669.195500001</v>
      </c>
      <c r="T373" s="60"/>
      <c r="U373" s="60">
        <v>109177580.7422</v>
      </c>
      <c r="V373" s="60">
        <v>6010289.4100000001</v>
      </c>
      <c r="W373" s="60">
        <v>5061997.4982000003</v>
      </c>
      <c r="X373" s="60">
        <v>0</v>
      </c>
      <c r="Y373" s="60">
        <f t="shared" si="88"/>
        <v>5061997.4982000003</v>
      </c>
      <c r="Z373" s="60">
        <v>149990771.47350001</v>
      </c>
      <c r="AA373" s="65">
        <f t="shared" si="84"/>
        <v>329796308.31940001</v>
      </c>
    </row>
    <row r="374" spans="1:27" ht="24.9" customHeight="1">
      <c r="A374" s="178"/>
      <c r="B374" s="180"/>
      <c r="C374" s="56">
        <v>11</v>
      </c>
      <c r="D374" s="60" t="s">
        <v>868</v>
      </c>
      <c r="E374" s="60">
        <v>75065597.228100002</v>
      </c>
      <c r="F374" s="60"/>
      <c r="G374" s="60">
        <v>137610414.1392</v>
      </c>
      <c r="H374" s="60">
        <v>11004969.77</v>
      </c>
      <c r="I374" s="60">
        <v>6380280.341</v>
      </c>
      <c r="J374" s="60">
        <v>6380280.341</v>
      </c>
      <c r="K374" s="60">
        <f t="shared" si="91"/>
        <v>0</v>
      </c>
      <c r="L374" s="74">
        <v>254075172.79820001</v>
      </c>
      <c r="M374" s="65">
        <f t="shared" si="83"/>
        <v>477756153.93550003</v>
      </c>
      <c r="N374" s="64"/>
      <c r="O374" s="180"/>
      <c r="P374" s="66">
        <v>3</v>
      </c>
      <c r="Q374" s="180"/>
      <c r="R374" s="60" t="s">
        <v>869</v>
      </c>
      <c r="S374" s="60">
        <v>49865360.4965</v>
      </c>
      <c r="T374" s="60"/>
      <c r="U374" s="60">
        <v>91413286.012700006</v>
      </c>
      <c r="V374" s="60">
        <v>5724872.0999999996</v>
      </c>
      <c r="W374" s="60">
        <v>4238359.3953</v>
      </c>
      <c r="X374" s="60">
        <v>0</v>
      </c>
      <c r="Y374" s="60">
        <f t="shared" si="88"/>
        <v>4238359.3953</v>
      </c>
      <c r="Z374" s="60">
        <v>142604194.08430001</v>
      </c>
      <c r="AA374" s="65">
        <f t="shared" si="84"/>
        <v>293846072.08880001</v>
      </c>
    </row>
    <row r="375" spans="1:27" ht="24.9" customHeight="1">
      <c r="A375" s="178"/>
      <c r="B375" s="180"/>
      <c r="C375" s="56">
        <v>12</v>
      </c>
      <c r="D375" s="60" t="s">
        <v>870</v>
      </c>
      <c r="E375" s="60">
        <v>64869742.284999996</v>
      </c>
      <c r="F375" s="60"/>
      <c r="G375" s="60">
        <v>118919350.9488</v>
      </c>
      <c r="H375" s="60">
        <v>8822129.0500000007</v>
      </c>
      <c r="I375" s="60">
        <v>5513672.7971000001</v>
      </c>
      <c r="J375" s="60">
        <v>5513672.7971000001</v>
      </c>
      <c r="K375" s="60">
        <f t="shared" si="91"/>
        <v>0</v>
      </c>
      <c r="L375" s="74">
        <v>197583426.7175</v>
      </c>
      <c r="M375" s="65">
        <f t="shared" si="83"/>
        <v>390194649.00129998</v>
      </c>
      <c r="N375" s="64"/>
      <c r="O375" s="180"/>
      <c r="P375" s="66">
        <v>4</v>
      </c>
      <c r="Q375" s="180"/>
      <c r="R375" s="60" t="s">
        <v>871</v>
      </c>
      <c r="S375" s="60">
        <v>55831023.767300002</v>
      </c>
      <c r="T375" s="60"/>
      <c r="U375" s="60">
        <v>102349552.7397</v>
      </c>
      <c r="V375" s="60">
        <v>6385766.6200000001</v>
      </c>
      <c r="W375" s="60">
        <v>4745417.2951999996</v>
      </c>
      <c r="X375" s="60">
        <v>0</v>
      </c>
      <c r="Y375" s="60">
        <f t="shared" si="88"/>
        <v>4745417.2951999996</v>
      </c>
      <c r="Z375" s="60">
        <v>159708092.2067</v>
      </c>
      <c r="AA375" s="65">
        <f t="shared" si="84"/>
        <v>329019852.62889999</v>
      </c>
    </row>
    <row r="376" spans="1:27" ht="24.9" customHeight="1">
      <c r="A376" s="178"/>
      <c r="B376" s="180"/>
      <c r="C376" s="56">
        <v>13</v>
      </c>
      <c r="D376" s="60" t="s">
        <v>872</v>
      </c>
      <c r="E376" s="60">
        <v>56201049.288699999</v>
      </c>
      <c r="F376" s="60"/>
      <c r="G376" s="60">
        <v>103027884.32080001</v>
      </c>
      <c r="H376" s="60">
        <v>8573838.9800000004</v>
      </c>
      <c r="I376" s="60">
        <v>4776868.0082999999</v>
      </c>
      <c r="J376" s="60">
        <v>4776868.0082999999</v>
      </c>
      <c r="K376" s="60">
        <f t="shared" si="91"/>
        <v>0</v>
      </c>
      <c r="L376" s="74">
        <v>191157699.234</v>
      </c>
      <c r="M376" s="65">
        <f t="shared" si="83"/>
        <v>358960471.82349998</v>
      </c>
      <c r="N376" s="64"/>
      <c r="O376" s="180"/>
      <c r="P376" s="66">
        <v>5</v>
      </c>
      <c r="Q376" s="180"/>
      <c r="R376" s="60" t="s">
        <v>873</v>
      </c>
      <c r="S376" s="60">
        <v>78307281.931099996</v>
      </c>
      <c r="T376" s="60"/>
      <c r="U376" s="60">
        <v>143553077.50229999</v>
      </c>
      <c r="V376" s="60">
        <v>8601299.8499999996</v>
      </c>
      <c r="W376" s="60">
        <v>6655810.7829999998</v>
      </c>
      <c r="X376" s="60">
        <v>0</v>
      </c>
      <c r="Y376" s="60">
        <f t="shared" si="88"/>
        <v>6655810.7829999998</v>
      </c>
      <c r="Z376" s="60">
        <v>217045918.0661</v>
      </c>
      <c r="AA376" s="65">
        <f t="shared" si="84"/>
        <v>454163388.13249999</v>
      </c>
    </row>
    <row r="377" spans="1:27" ht="24.9" customHeight="1">
      <c r="A377" s="178"/>
      <c r="B377" s="180"/>
      <c r="C377" s="56">
        <v>14</v>
      </c>
      <c r="D377" s="60" t="s">
        <v>874</v>
      </c>
      <c r="E377" s="60">
        <v>57868633.853200004</v>
      </c>
      <c r="F377" s="60"/>
      <c r="G377" s="60">
        <v>106084903.9277</v>
      </c>
      <c r="H377" s="60">
        <v>7863053.9000000004</v>
      </c>
      <c r="I377" s="60">
        <v>4918606.1333999997</v>
      </c>
      <c r="J377" s="60">
        <v>4918606.1333999997</v>
      </c>
      <c r="K377" s="60">
        <f t="shared" si="91"/>
        <v>0</v>
      </c>
      <c r="L377" s="74">
        <v>172762637.1814</v>
      </c>
      <c r="M377" s="65">
        <f t="shared" si="83"/>
        <v>344579228.86229998</v>
      </c>
      <c r="N377" s="64"/>
      <c r="O377" s="180"/>
      <c r="P377" s="66">
        <v>6</v>
      </c>
      <c r="Q377" s="180"/>
      <c r="R377" s="60" t="s">
        <v>875</v>
      </c>
      <c r="S377" s="60">
        <v>64896511.701399997</v>
      </c>
      <c r="T377" s="60"/>
      <c r="U377" s="60">
        <v>118968424.70039999</v>
      </c>
      <c r="V377" s="60">
        <v>6661584.3799999999</v>
      </c>
      <c r="W377" s="60">
        <v>5515948.0920000002</v>
      </c>
      <c r="X377" s="60">
        <v>0</v>
      </c>
      <c r="Y377" s="60">
        <f t="shared" si="88"/>
        <v>5515948.0920000002</v>
      </c>
      <c r="Z377" s="60">
        <v>166846234.25979999</v>
      </c>
      <c r="AA377" s="65">
        <f t="shared" si="84"/>
        <v>362888703.1336</v>
      </c>
    </row>
    <row r="378" spans="1:27" ht="24.9" customHeight="1">
      <c r="A378" s="178"/>
      <c r="B378" s="180"/>
      <c r="C378" s="56">
        <v>15</v>
      </c>
      <c r="D378" s="60" t="s">
        <v>876</v>
      </c>
      <c r="E378" s="60">
        <v>66988608.671899997</v>
      </c>
      <c r="F378" s="60"/>
      <c r="G378" s="60">
        <v>122803661.36220001</v>
      </c>
      <c r="H378" s="60">
        <v>9377847.7599999998</v>
      </c>
      <c r="I378" s="60">
        <v>5693768.1010999996</v>
      </c>
      <c r="J378" s="60">
        <v>5693768.1010999996</v>
      </c>
      <c r="K378" s="60">
        <f t="shared" si="91"/>
        <v>0</v>
      </c>
      <c r="L378" s="74">
        <v>211965383.3188</v>
      </c>
      <c r="M378" s="65">
        <f t="shared" si="83"/>
        <v>411135501.11290002</v>
      </c>
      <c r="N378" s="64"/>
      <c r="O378" s="180"/>
      <c r="P378" s="66">
        <v>7</v>
      </c>
      <c r="Q378" s="180"/>
      <c r="R378" s="60" t="s">
        <v>877</v>
      </c>
      <c r="S378" s="60">
        <v>59748282.937700003</v>
      </c>
      <c r="T378" s="60"/>
      <c r="U378" s="60">
        <v>109530680.6683</v>
      </c>
      <c r="V378" s="60">
        <v>6293732.7199999997</v>
      </c>
      <c r="W378" s="60">
        <v>5078368.9080999997</v>
      </c>
      <c r="X378" s="60">
        <v>0</v>
      </c>
      <c r="Y378" s="60">
        <f t="shared" si="88"/>
        <v>5078368.9080999997</v>
      </c>
      <c r="Z378" s="60">
        <v>157326262.15990001</v>
      </c>
      <c r="AA378" s="65">
        <f t="shared" si="84"/>
        <v>337977327.39399999</v>
      </c>
    </row>
    <row r="379" spans="1:27" ht="24.9" customHeight="1">
      <c r="A379" s="178"/>
      <c r="B379" s="180"/>
      <c r="C379" s="56">
        <v>16</v>
      </c>
      <c r="D379" s="60" t="s">
        <v>878</v>
      </c>
      <c r="E379" s="60">
        <v>51958612.601899996</v>
      </c>
      <c r="F379" s="60"/>
      <c r="G379" s="60">
        <v>95250640.270400003</v>
      </c>
      <c r="H379" s="60">
        <v>7443702.7300000004</v>
      </c>
      <c r="I379" s="60">
        <v>4416277.5861999998</v>
      </c>
      <c r="J379" s="60">
        <v>4416277.5861999998</v>
      </c>
      <c r="K379" s="60">
        <f t="shared" si="91"/>
        <v>0</v>
      </c>
      <c r="L379" s="74">
        <v>161909861.98930001</v>
      </c>
      <c r="M379" s="65">
        <f t="shared" si="83"/>
        <v>316562817.5916</v>
      </c>
      <c r="N379" s="64"/>
      <c r="O379" s="180"/>
      <c r="P379" s="66">
        <v>8</v>
      </c>
      <c r="Q379" s="180"/>
      <c r="R379" s="60" t="s">
        <v>879</v>
      </c>
      <c r="S379" s="60">
        <v>51909002.697899997</v>
      </c>
      <c r="T379" s="60"/>
      <c r="U379" s="60">
        <v>95159695.287699997</v>
      </c>
      <c r="V379" s="60">
        <v>5934385.4400000004</v>
      </c>
      <c r="W379" s="60">
        <v>4412060.9395000003</v>
      </c>
      <c r="X379" s="60">
        <v>0</v>
      </c>
      <c r="Y379" s="60">
        <f t="shared" si="88"/>
        <v>4412060.9395000003</v>
      </c>
      <c r="Z379" s="60">
        <v>148026382.77320001</v>
      </c>
      <c r="AA379" s="65">
        <f t="shared" si="84"/>
        <v>305441527.1383</v>
      </c>
    </row>
    <row r="380" spans="1:27" ht="24.9" customHeight="1">
      <c r="A380" s="178"/>
      <c r="B380" s="180"/>
      <c r="C380" s="56">
        <v>17</v>
      </c>
      <c r="D380" s="60" t="s">
        <v>880</v>
      </c>
      <c r="E380" s="60">
        <v>72296410.707900003</v>
      </c>
      <c r="F380" s="60"/>
      <c r="G380" s="60">
        <v>132533935.45999999</v>
      </c>
      <c r="H380" s="60">
        <v>10041919.59</v>
      </c>
      <c r="I380" s="60">
        <v>6144910.3849999998</v>
      </c>
      <c r="J380" s="60">
        <v>6144910.3849999998</v>
      </c>
      <c r="K380" s="60">
        <f t="shared" si="91"/>
        <v>0</v>
      </c>
      <c r="L380" s="74">
        <v>229151510.03839999</v>
      </c>
      <c r="M380" s="65">
        <f t="shared" si="83"/>
        <v>444023775.79629999</v>
      </c>
      <c r="N380" s="64"/>
      <c r="O380" s="180"/>
      <c r="P380" s="66">
        <v>9</v>
      </c>
      <c r="Q380" s="180"/>
      <c r="R380" s="60" t="s">
        <v>881</v>
      </c>
      <c r="S380" s="60">
        <v>68459668.667699993</v>
      </c>
      <c r="T380" s="60"/>
      <c r="U380" s="60">
        <v>125500411.7076</v>
      </c>
      <c r="V380" s="60">
        <v>7632192.5</v>
      </c>
      <c r="W380" s="60">
        <v>5818802.4112</v>
      </c>
      <c r="X380" s="60">
        <v>0</v>
      </c>
      <c r="Y380" s="60">
        <f t="shared" si="88"/>
        <v>5818802.4112</v>
      </c>
      <c r="Z380" s="60">
        <v>191965496.10820001</v>
      </c>
      <c r="AA380" s="65">
        <f t="shared" si="84"/>
        <v>399376571.39469999</v>
      </c>
    </row>
    <row r="381" spans="1:27" ht="24.9" customHeight="1">
      <c r="A381" s="178"/>
      <c r="B381" s="180"/>
      <c r="C381" s="56">
        <v>18</v>
      </c>
      <c r="D381" s="60" t="s">
        <v>882</v>
      </c>
      <c r="E381" s="60">
        <v>48627586.575800002</v>
      </c>
      <c r="F381" s="60"/>
      <c r="G381" s="60">
        <v>89144196.201700002</v>
      </c>
      <c r="H381" s="60">
        <v>7541956.0499999998</v>
      </c>
      <c r="I381" s="60">
        <v>4133153.4833</v>
      </c>
      <c r="J381" s="60">
        <v>4133153.4833</v>
      </c>
      <c r="K381" s="60">
        <f t="shared" si="91"/>
        <v>0</v>
      </c>
      <c r="L381" s="74">
        <v>164452650.14120001</v>
      </c>
      <c r="M381" s="65">
        <f t="shared" si="83"/>
        <v>309766388.96869999</v>
      </c>
      <c r="N381" s="64"/>
      <c r="O381" s="180"/>
      <c r="P381" s="66">
        <v>10</v>
      </c>
      <c r="Q381" s="180"/>
      <c r="R381" s="60" t="s">
        <v>883</v>
      </c>
      <c r="S381" s="60">
        <v>48281495.648500003</v>
      </c>
      <c r="T381" s="60"/>
      <c r="U381" s="60">
        <v>88509741.569999993</v>
      </c>
      <c r="V381" s="60">
        <v>5981463.75</v>
      </c>
      <c r="W381" s="60">
        <v>4103737.1165999998</v>
      </c>
      <c r="X381" s="60">
        <v>0</v>
      </c>
      <c r="Y381" s="60">
        <f t="shared" si="88"/>
        <v>4103737.1165999998</v>
      </c>
      <c r="Z381" s="60">
        <v>149244765.64719999</v>
      </c>
      <c r="AA381" s="65">
        <f t="shared" si="84"/>
        <v>296121203.73229998</v>
      </c>
    </row>
    <row r="382" spans="1:27" ht="24.9" customHeight="1">
      <c r="A382" s="178"/>
      <c r="B382" s="180"/>
      <c r="C382" s="56">
        <v>19</v>
      </c>
      <c r="D382" s="60" t="s">
        <v>884</v>
      </c>
      <c r="E382" s="60">
        <v>64164038.463799998</v>
      </c>
      <c r="F382" s="60"/>
      <c r="G382" s="60">
        <v>117625653.18719999</v>
      </c>
      <c r="H382" s="60">
        <v>9443097.5899999999</v>
      </c>
      <c r="I382" s="60">
        <v>5453690.7494999999</v>
      </c>
      <c r="J382" s="60">
        <v>5453690.7494999999</v>
      </c>
      <c r="K382" s="60">
        <f t="shared" si="91"/>
        <v>0</v>
      </c>
      <c r="L382" s="74">
        <v>213654043.7868</v>
      </c>
      <c r="M382" s="65">
        <f t="shared" si="83"/>
        <v>404886833.02780002</v>
      </c>
      <c r="N382" s="64"/>
      <c r="O382" s="180"/>
      <c r="P382" s="66">
        <v>11</v>
      </c>
      <c r="Q382" s="180"/>
      <c r="R382" s="60" t="s">
        <v>885</v>
      </c>
      <c r="S382" s="60">
        <v>46245996.404600002</v>
      </c>
      <c r="T382" s="60"/>
      <c r="U382" s="60">
        <v>84778259.982099995</v>
      </c>
      <c r="V382" s="60">
        <v>5367823.3</v>
      </c>
      <c r="W382" s="60">
        <v>3930727.6916</v>
      </c>
      <c r="X382" s="60">
        <v>0</v>
      </c>
      <c r="Y382" s="60">
        <f t="shared" si="88"/>
        <v>3930727.6916</v>
      </c>
      <c r="Z382" s="60">
        <v>133363799.2148</v>
      </c>
      <c r="AA382" s="65">
        <f t="shared" si="84"/>
        <v>273686606.59310001</v>
      </c>
    </row>
    <row r="383" spans="1:27" ht="24.9" customHeight="1">
      <c r="A383" s="178"/>
      <c r="B383" s="180"/>
      <c r="C383" s="56">
        <v>20</v>
      </c>
      <c r="D383" s="60" t="s">
        <v>886</v>
      </c>
      <c r="E383" s="60">
        <v>53796866.490000002</v>
      </c>
      <c r="F383" s="60"/>
      <c r="G383" s="60">
        <v>98620531.247899994</v>
      </c>
      <c r="H383" s="60">
        <v>7583518</v>
      </c>
      <c r="I383" s="60">
        <v>4572521.9320999999</v>
      </c>
      <c r="J383" s="60">
        <v>4572521.9320999999</v>
      </c>
      <c r="K383" s="60">
        <f t="shared" si="91"/>
        <v>0</v>
      </c>
      <c r="L383" s="74">
        <v>165528270.17410001</v>
      </c>
      <c r="M383" s="65">
        <f t="shared" si="83"/>
        <v>325529185.912</v>
      </c>
      <c r="N383" s="64"/>
      <c r="O383" s="180"/>
      <c r="P383" s="66">
        <v>12</v>
      </c>
      <c r="Q383" s="180"/>
      <c r="R383" s="60" t="s">
        <v>887</v>
      </c>
      <c r="S383" s="60">
        <v>49582780.389799997</v>
      </c>
      <c r="T383" s="60"/>
      <c r="U383" s="60">
        <v>90895259.553900003</v>
      </c>
      <c r="V383" s="60">
        <v>5722289.6900000004</v>
      </c>
      <c r="W383" s="60">
        <v>4214341.1983000003</v>
      </c>
      <c r="X383" s="60">
        <v>0</v>
      </c>
      <c r="Y383" s="60">
        <f t="shared" si="88"/>
        <v>4214341.1983000003</v>
      </c>
      <c r="Z383" s="60">
        <v>142537361.47979999</v>
      </c>
      <c r="AA383" s="65">
        <f t="shared" si="84"/>
        <v>292952032.3118</v>
      </c>
    </row>
    <row r="384" spans="1:27" ht="24.9" customHeight="1">
      <c r="A384" s="178"/>
      <c r="B384" s="180"/>
      <c r="C384" s="56">
        <v>21</v>
      </c>
      <c r="D384" s="60" t="s">
        <v>888</v>
      </c>
      <c r="E384" s="60">
        <v>68571379.834299996</v>
      </c>
      <c r="F384" s="60"/>
      <c r="G384" s="60">
        <v>125705200.8582</v>
      </c>
      <c r="H384" s="60">
        <v>9529615.1400000006</v>
      </c>
      <c r="I384" s="60">
        <v>5828297.4206999997</v>
      </c>
      <c r="J384" s="60">
        <v>5828297.4206999997</v>
      </c>
      <c r="K384" s="60">
        <f t="shared" si="91"/>
        <v>0</v>
      </c>
      <c r="L384" s="74">
        <v>215893110.99259999</v>
      </c>
      <c r="M384" s="65">
        <f t="shared" si="83"/>
        <v>419699306.8251</v>
      </c>
      <c r="N384" s="64"/>
      <c r="O384" s="180"/>
      <c r="P384" s="66">
        <v>13</v>
      </c>
      <c r="Q384" s="180"/>
      <c r="R384" s="60" t="s">
        <v>889</v>
      </c>
      <c r="S384" s="60">
        <v>53927137.9855</v>
      </c>
      <c r="T384" s="60"/>
      <c r="U384" s="60">
        <v>98859345.233500004</v>
      </c>
      <c r="V384" s="60">
        <v>6571497.4299999997</v>
      </c>
      <c r="W384" s="60">
        <v>4583594.4966000002</v>
      </c>
      <c r="X384" s="60">
        <v>0</v>
      </c>
      <c r="Y384" s="60">
        <f t="shared" si="88"/>
        <v>4583594.4966000002</v>
      </c>
      <c r="Z384" s="60">
        <v>164514791.09810001</v>
      </c>
      <c r="AA384" s="65">
        <f t="shared" si="84"/>
        <v>328456366.24370003</v>
      </c>
    </row>
    <row r="385" spans="1:27" ht="24.9" customHeight="1">
      <c r="A385" s="178"/>
      <c r="B385" s="180"/>
      <c r="C385" s="56">
        <v>22</v>
      </c>
      <c r="D385" s="60" t="s">
        <v>890</v>
      </c>
      <c r="E385" s="60">
        <v>76717549.6567</v>
      </c>
      <c r="F385" s="60"/>
      <c r="G385" s="60">
        <v>140638776.88119999</v>
      </c>
      <c r="H385" s="60">
        <v>9841938.1899999995</v>
      </c>
      <c r="I385" s="60">
        <v>6520689.7960999999</v>
      </c>
      <c r="J385" s="60">
        <v>6520689.7960999999</v>
      </c>
      <c r="K385" s="60">
        <f t="shared" si="91"/>
        <v>0</v>
      </c>
      <c r="L385" s="74">
        <v>223976007.141</v>
      </c>
      <c r="M385" s="65">
        <f t="shared" si="83"/>
        <v>451174271.8689</v>
      </c>
      <c r="N385" s="64"/>
      <c r="O385" s="180"/>
      <c r="P385" s="66">
        <v>14</v>
      </c>
      <c r="Q385" s="180"/>
      <c r="R385" s="60" t="s">
        <v>891</v>
      </c>
      <c r="S385" s="60">
        <v>59340680.674999997</v>
      </c>
      <c r="T385" s="60"/>
      <c r="U385" s="60">
        <v>108783463.32449999</v>
      </c>
      <c r="V385" s="60">
        <v>7318422.75</v>
      </c>
      <c r="W385" s="60">
        <v>5043724.3198999995</v>
      </c>
      <c r="X385" s="60">
        <v>0</v>
      </c>
      <c r="Y385" s="60">
        <f t="shared" si="88"/>
        <v>5043724.3198999995</v>
      </c>
      <c r="Z385" s="60">
        <v>183845159.70500001</v>
      </c>
      <c r="AA385" s="65">
        <f t="shared" si="84"/>
        <v>364331450.7744</v>
      </c>
    </row>
    <row r="386" spans="1:27" ht="24.9" customHeight="1">
      <c r="A386" s="178"/>
      <c r="B386" s="181"/>
      <c r="C386" s="56">
        <v>23</v>
      </c>
      <c r="D386" s="60" t="s">
        <v>892</v>
      </c>
      <c r="E386" s="60">
        <v>78335246.405000001</v>
      </c>
      <c r="F386" s="60"/>
      <c r="G386" s="60">
        <v>143604342.0361</v>
      </c>
      <c r="H386" s="60">
        <v>11083496.710000001</v>
      </c>
      <c r="I386" s="60">
        <v>6658187.6531999996</v>
      </c>
      <c r="J386" s="60">
        <v>6658187.6531999996</v>
      </c>
      <c r="K386" s="60">
        <f t="shared" si="91"/>
        <v>0</v>
      </c>
      <c r="L386" s="74">
        <v>256107443.82980001</v>
      </c>
      <c r="M386" s="65">
        <f t="shared" si="83"/>
        <v>489130528.98089999</v>
      </c>
      <c r="N386" s="64"/>
      <c r="O386" s="180"/>
      <c r="P386" s="66">
        <v>15</v>
      </c>
      <c r="Q386" s="180"/>
      <c r="R386" s="60" t="s">
        <v>893</v>
      </c>
      <c r="S386" s="60">
        <v>55037887.824699998</v>
      </c>
      <c r="T386" s="60"/>
      <c r="U386" s="60">
        <v>100895574.2253</v>
      </c>
      <c r="V386" s="60">
        <v>5578715.7300000004</v>
      </c>
      <c r="W386" s="60">
        <v>4678003.8614999996</v>
      </c>
      <c r="X386" s="60">
        <v>0</v>
      </c>
      <c r="Y386" s="60">
        <f t="shared" si="88"/>
        <v>4678003.8614999996</v>
      </c>
      <c r="Z386" s="60">
        <v>138821678.61399999</v>
      </c>
      <c r="AA386" s="65">
        <f t="shared" si="84"/>
        <v>305011860.25550002</v>
      </c>
    </row>
    <row r="387" spans="1:27" ht="24.9" customHeight="1">
      <c r="A387" s="56"/>
      <c r="B387" s="171" t="s">
        <v>894</v>
      </c>
      <c r="C387" s="172"/>
      <c r="D387" s="61"/>
      <c r="E387" s="61">
        <f>SUM(E364:E386)</f>
        <v>1528370102.6903</v>
      </c>
      <c r="F387" s="61">
        <f t="shared" ref="F387:M387" si="95">SUM(F364:F386)</f>
        <v>0</v>
      </c>
      <c r="G387" s="61">
        <f t="shared" si="95"/>
        <v>2801811356.4085002</v>
      </c>
      <c r="H387" s="61">
        <f t="shared" si="95"/>
        <v>210005502.36000001</v>
      </c>
      <c r="I387" s="61">
        <f t="shared" si="95"/>
        <v>129905443.7726</v>
      </c>
      <c r="J387" s="61">
        <f t="shared" si="95"/>
        <v>129905443.7726</v>
      </c>
      <c r="K387" s="61">
        <f t="shared" si="95"/>
        <v>0</v>
      </c>
      <c r="L387" s="61">
        <f t="shared" si="95"/>
        <v>4728076561.2587996</v>
      </c>
      <c r="M387" s="61">
        <f t="shared" si="95"/>
        <v>9268263522.7175999</v>
      </c>
      <c r="N387" s="82"/>
      <c r="O387" s="180"/>
      <c r="P387" s="66">
        <v>16</v>
      </c>
      <c r="Q387" s="180"/>
      <c r="R387" s="60" t="s">
        <v>895</v>
      </c>
      <c r="S387" s="60">
        <v>57358912.231799997</v>
      </c>
      <c r="T387" s="60"/>
      <c r="U387" s="60">
        <v>105150481.1561</v>
      </c>
      <c r="V387" s="60">
        <v>6236040.8399999999</v>
      </c>
      <c r="W387" s="60">
        <v>4875281.8016999997</v>
      </c>
      <c r="X387" s="60">
        <v>0</v>
      </c>
      <c r="Y387" s="60">
        <f t="shared" si="88"/>
        <v>4875281.8016999997</v>
      </c>
      <c r="Z387" s="60">
        <v>155833200.78040001</v>
      </c>
      <c r="AA387" s="65">
        <f t="shared" si="84"/>
        <v>329453916.81</v>
      </c>
    </row>
    <row r="388" spans="1:27" ht="24.9" customHeight="1">
      <c r="A388" s="178">
        <v>19</v>
      </c>
      <c r="B388" s="179" t="s">
        <v>105</v>
      </c>
      <c r="C388" s="56">
        <v>1</v>
      </c>
      <c r="D388" s="60" t="s">
        <v>896</v>
      </c>
      <c r="E388" s="60">
        <v>50269303.770000003</v>
      </c>
      <c r="F388" s="60"/>
      <c r="G388" s="60">
        <v>92153795.694999993</v>
      </c>
      <c r="H388" s="60">
        <v>7472608.79</v>
      </c>
      <c r="I388" s="60">
        <v>4272692.9841</v>
      </c>
      <c r="J388" s="60">
        <v>0</v>
      </c>
      <c r="K388" s="60">
        <f t="shared" si="91"/>
        <v>4272692.9841</v>
      </c>
      <c r="L388" s="74">
        <v>178403883.84</v>
      </c>
      <c r="M388" s="65">
        <f t="shared" si="83"/>
        <v>332572285.07910001</v>
      </c>
      <c r="N388" s="64"/>
      <c r="O388" s="181"/>
      <c r="P388" s="66">
        <v>17</v>
      </c>
      <c r="Q388" s="181"/>
      <c r="R388" s="60" t="s">
        <v>897</v>
      </c>
      <c r="S388" s="60">
        <v>57222607.390100002</v>
      </c>
      <c r="T388" s="60"/>
      <c r="U388" s="60">
        <v>104900606.8273</v>
      </c>
      <c r="V388" s="60">
        <v>6036816.5899999999</v>
      </c>
      <c r="W388" s="60">
        <v>4863696.4265000001</v>
      </c>
      <c r="X388" s="60">
        <v>0</v>
      </c>
      <c r="Y388" s="60">
        <f t="shared" si="88"/>
        <v>4863696.4265000001</v>
      </c>
      <c r="Z388" s="60">
        <v>150677292.78279999</v>
      </c>
      <c r="AA388" s="65">
        <f t="shared" si="84"/>
        <v>323701020.01670003</v>
      </c>
    </row>
    <row r="389" spans="1:27" ht="24.9" customHeight="1">
      <c r="A389" s="178"/>
      <c r="B389" s="180"/>
      <c r="C389" s="56">
        <v>2</v>
      </c>
      <c r="D389" s="60" t="s">
        <v>898</v>
      </c>
      <c r="E389" s="60">
        <v>51488978.079999998</v>
      </c>
      <c r="F389" s="60"/>
      <c r="G389" s="60">
        <v>94389705.258900002</v>
      </c>
      <c r="H389" s="60">
        <v>7689152.7800000003</v>
      </c>
      <c r="I389" s="60">
        <v>4376360.5003000004</v>
      </c>
      <c r="J389" s="60">
        <v>0</v>
      </c>
      <c r="K389" s="60">
        <f t="shared" ref="K389:K412" si="96">I389-J389</f>
        <v>4376360.5003000004</v>
      </c>
      <c r="L389" s="74">
        <v>184008025.16949999</v>
      </c>
      <c r="M389" s="65">
        <f t="shared" si="83"/>
        <v>341952221.78869998</v>
      </c>
      <c r="N389" s="64"/>
      <c r="O389" s="56"/>
      <c r="P389" s="172"/>
      <c r="Q389" s="173"/>
      <c r="R389" s="61"/>
      <c r="S389" s="61">
        <f t="shared" ref="S389:W389" si="97">SUM(S372:S388)</f>
        <v>969388954.23339999</v>
      </c>
      <c r="T389" s="61">
        <f t="shared" si="97"/>
        <v>0</v>
      </c>
      <c r="U389" s="61">
        <f t="shared" si="97"/>
        <v>1777085913.9202001</v>
      </c>
      <c r="V389" s="61">
        <f t="shared" si="97"/>
        <v>108481993.34</v>
      </c>
      <c r="W389" s="61">
        <f t="shared" si="97"/>
        <v>82394246.044400007</v>
      </c>
      <c r="X389" s="61">
        <f t="shared" ref="X389" si="98">SUM(X372:X388)</f>
        <v>0</v>
      </c>
      <c r="Y389" s="61">
        <f t="shared" si="88"/>
        <v>82394246.044400007</v>
      </c>
      <c r="Z389" s="61">
        <f>SUM(Z372:Z388)</f>
        <v>2713069679.7245998</v>
      </c>
      <c r="AA389" s="61">
        <f>SUM(AA372:AA388)</f>
        <v>5650420787.2625999</v>
      </c>
    </row>
    <row r="390" spans="1:27" ht="24.9" customHeight="1">
      <c r="A390" s="178"/>
      <c r="B390" s="180"/>
      <c r="C390" s="56">
        <v>3</v>
      </c>
      <c r="D390" s="60" t="s">
        <v>899</v>
      </c>
      <c r="E390" s="60">
        <v>46947803.880000003</v>
      </c>
      <c r="F390" s="60"/>
      <c r="G390" s="60">
        <v>86064814.959900007</v>
      </c>
      <c r="H390" s="60">
        <v>7319962.5899999999</v>
      </c>
      <c r="I390" s="60">
        <v>3990378.5652999999</v>
      </c>
      <c r="J390" s="60">
        <v>0</v>
      </c>
      <c r="K390" s="60">
        <f t="shared" si="96"/>
        <v>3990378.5652999999</v>
      </c>
      <c r="L390" s="74">
        <v>174453412.08610001</v>
      </c>
      <c r="M390" s="65">
        <f t="shared" si="83"/>
        <v>318776372.08130002</v>
      </c>
      <c r="N390" s="64"/>
      <c r="O390" s="179">
        <v>36</v>
      </c>
      <c r="P390" s="66">
        <v>1</v>
      </c>
      <c r="Q390" s="179" t="s">
        <v>122</v>
      </c>
      <c r="R390" s="60" t="s">
        <v>900</v>
      </c>
      <c r="S390" s="60">
        <v>53861947.813699998</v>
      </c>
      <c r="T390" s="60"/>
      <c r="U390" s="60">
        <v>98739838.470300004</v>
      </c>
      <c r="V390" s="60">
        <v>6486512.9199999999</v>
      </c>
      <c r="W390" s="60">
        <v>4578053.5884999996</v>
      </c>
      <c r="X390" s="60">
        <v>0</v>
      </c>
      <c r="Y390" s="60">
        <f t="shared" si="88"/>
        <v>4578053.5884999996</v>
      </c>
      <c r="Z390" s="60">
        <v>157583404.85569999</v>
      </c>
      <c r="AA390" s="65">
        <f t="shared" si="84"/>
        <v>321249757.64819998</v>
      </c>
    </row>
    <row r="391" spans="1:27" ht="24.9" customHeight="1">
      <c r="A391" s="178"/>
      <c r="B391" s="180"/>
      <c r="C391" s="56">
        <v>4</v>
      </c>
      <c r="D391" s="60" t="s">
        <v>901</v>
      </c>
      <c r="E391" s="60">
        <v>50931876.710000001</v>
      </c>
      <c r="F391" s="60"/>
      <c r="G391" s="60">
        <v>93368425.834999993</v>
      </c>
      <c r="H391" s="60">
        <v>7671657.2800000003</v>
      </c>
      <c r="I391" s="60">
        <v>4329009.0763999997</v>
      </c>
      <c r="J391" s="60">
        <v>0</v>
      </c>
      <c r="K391" s="60">
        <f t="shared" si="96"/>
        <v>4329009.0763999997</v>
      </c>
      <c r="L391" s="74">
        <v>183555243.02169999</v>
      </c>
      <c r="M391" s="65">
        <f t="shared" si="83"/>
        <v>339856211.92309999</v>
      </c>
      <c r="N391" s="64"/>
      <c r="O391" s="180"/>
      <c r="P391" s="66">
        <v>2</v>
      </c>
      <c r="Q391" s="180"/>
      <c r="R391" s="60" t="s">
        <v>902</v>
      </c>
      <c r="S391" s="60">
        <v>52151827.391199999</v>
      </c>
      <c r="T391" s="60"/>
      <c r="U391" s="60">
        <v>95604842.037100002</v>
      </c>
      <c r="V391" s="60">
        <v>7089864.2800000003</v>
      </c>
      <c r="W391" s="60">
        <v>4432700.0828</v>
      </c>
      <c r="X391" s="60">
        <v>0</v>
      </c>
      <c r="Y391" s="60">
        <f t="shared" si="88"/>
        <v>4432700.0828</v>
      </c>
      <c r="Z391" s="60">
        <v>173198090.59689999</v>
      </c>
      <c r="AA391" s="65">
        <f t="shared" si="84"/>
        <v>332477324.38800001</v>
      </c>
    </row>
    <row r="392" spans="1:27" ht="24.9" customHeight="1">
      <c r="A392" s="178"/>
      <c r="B392" s="180"/>
      <c r="C392" s="56">
        <v>5</v>
      </c>
      <c r="D392" s="60" t="s">
        <v>903</v>
      </c>
      <c r="E392" s="60">
        <v>61731111.210000001</v>
      </c>
      <c r="F392" s="60"/>
      <c r="G392" s="60">
        <v>113165605.7211</v>
      </c>
      <c r="H392" s="60">
        <v>8864704.3100000005</v>
      </c>
      <c r="I392" s="60">
        <v>5246901.5080000004</v>
      </c>
      <c r="J392" s="60">
        <v>0</v>
      </c>
      <c r="K392" s="60">
        <f t="shared" si="96"/>
        <v>5246901.5080000004</v>
      </c>
      <c r="L392" s="74">
        <v>214431206.49059999</v>
      </c>
      <c r="M392" s="65">
        <f t="shared" ref="M392:M412" si="99">E392+F392+G392+H392+K392+L392</f>
        <v>403439529.23970002</v>
      </c>
      <c r="N392" s="64"/>
      <c r="O392" s="180"/>
      <c r="P392" s="66">
        <v>3</v>
      </c>
      <c r="Q392" s="180"/>
      <c r="R392" s="60" t="s">
        <v>904</v>
      </c>
      <c r="S392" s="60">
        <v>61547698.656999998</v>
      </c>
      <c r="T392" s="60"/>
      <c r="U392" s="60">
        <v>112829373.4316</v>
      </c>
      <c r="V392" s="60">
        <v>7424198.6699999999</v>
      </c>
      <c r="W392" s="60">
        <v>5231312.1626000004</v>
      </c>
      <c r="X392" s="60">
        <v>0</v>
      </c>
      <c r="Y392" s="60">
        <f t="shared" si="88"/>
        <v>5231312.1626000004</v>
      </c>
      <c r="Z392" s="60">
        <v>181850638.4738</v>
      </c>
      <c r="AA392" s="65">
        <f t="shared" ref="AA392:AA412" si="100">S392+T392+U392+V392+Y392+Z392</f>
        <v>368883221.39499998</v>
      </c>
    </row>
    <row r="393" spans="1:27" ht="24.9" customHeight="1">
      <c r="A393" s="178"/>
      <c r="B393" s="180"/>
      <c r="C393" s="56">
        <v>6</v>
      </c>
      <c r="D393" s="60" t="s">
        <v>905</v>
      </c>
      <c r="E393" s="60">
        <v>49181479.969999999</v>
      </c>
      <c r="F393" s="60"/>
      <c r="G393" s="60">
        <v>90159594.760700002</v>
      </c>
      <c r="H393" s="60">
        <v>7428721.3200000003</v>
      </c>
      <c r="I393" s="60">
        <v>4180232.2418999998</v>
      </c>
      <c r="J393" s="60">
        <v>0</v>
      </c>
      <c r="K393" s="60">
        <f t="shared" si="96"/>
        <v>4180232.2418999998</v>
      </c>
      <c r="L393" s="74">
        <v>177268079.47220001</v>
      </c>
      <c r="M393" s="65">
        <f t="shared" si="99"/>
        <v>328218107.76480001</v>
      </c>
      <c r="N393" s="64"/>
      <c r="O393" s="180"/>
      <c r="P393" s="66">
        <v>4</v>
      </c>
      <c r="Q393" s="180"/>
      <c r="R393" s="60" t="s">
        <v>906</v>
      </c>
      <c r="S393" s="60">
        <v>67930703.700399995</v>
      </c>
      <c r="T393" s="60"/>
      <c r="U393" s="60">
        <v>124530711.9928</v>
      </c>
      <c r="V393" s="60">
        <v>8049980.5099999998</v>
      </c>
      <c r="W393" s="60">
        <v>5773842.4708000002</v>
      </c>
      <c r="X393" s="60">
        <v>0</v>
      </c>
      <c r="Y393" s="60">
        <f t="shared" si="88"/>
        <v>5773842.4708000002</v>
      </c>
      <c r="Z393" s="60">
        <v>198045823.12009999</v>
      </c>
      <c r="AA393" s="65">
        <f t="shared" si="100"/>
        <v>404331061.79409999</v>
      </c>
    </row>
    <row r="394" spans="1:27" ht="24.9" customHeight="1">
      <c r="A394" s="178"/>
      <c r="B394" s="180"/>
      <c r="C394" s="56">
        <v>7</v>
      </c>
      <c r="D394" s="60" t="s">
        <v>907</v>
      </c>
      <c r="E394" s="60">
        <v>79384258.120000005</v>
      </c>
      <c r="F394" s="60"/>
      <c r="G394" s="60">
        <v>145527392.55829999</v>
      </c>
      <c r="H394" s="60">
        <v>10780258.68</v>
      </c>
      <c r="I394" s="60">
        <v>6747349.5202000001</v>
      </c>
      <c r="J394" s="60">
        <v>0</v>
      </c>
      <c r="K394" s="60">
        <f t="shared" si="96"/>
        <v>6747349.5202000001</v>
      </c>
      <c r="L394" s="74">
        <v>264005603.04929999</v>
      </c>
      <c r="M394" s="65">
        <f t="shared" si="99"/>
        <v>506444861.9278</v>
      </c>
      <c r="N394" s="64"/>
      <c r="O394" s="180"/>
      <c r="P394" s="66">
        <v>5</v>
      </c>
      <c r="Q394" s="180"/>
      <c r="R394" s="60" t="s">
        <v>908</v>
      </c>
      <c r="S394" s="60">
        <v>59126438.078400001</v>
      </c>
      <c r="T394" s="60"/>
      <c r="U394" s="60">
        <v>108390713.33580001</v>
      </c>
      <c r="V394" s="60">
        <v>7328284.4000000004</v>
      </c>
      <c r="W394" s="60">
        <v>5025514.5423999997</v>
      </c>
      <c r="X394" s="60">
        <v>0</v>
      </c>
      <c r="Y394" s="60">
        <f t="shared" si="88"/>
        <v>5025514.5423999997</v>
      </c>
      <c r="Z394" s="60">
        <v>179368384.56569999</v>
      </c>
      <c r="AA394" s="65">
        <f t="shared" si="100"/>
        <v>359239334.92229998</v>
      </c>
    </row>
    <row r="395" spans="1:27" ht="24.9" customHeight="1">
      <c r="A395" s="178"/>
      <c r="B395" s="180"/>
      <c r="C395" s="56">
        <v>8</v>
      </c>
      <c r="D395" s="60" t="s">
        <v>909</v>
      </c>
      <c r="E395" s="60">
        <v>54085748.270000003</v>
      </c>
      <c r="F395" s="60"/>
      <c r="G395" s="60">
        <v>99150109.941699997</v>
      </c>
      <c r="H395" s="60">
        <v>7930020.0999999996</v>
      </c>
      <c r="I395" s="60">
        <v>4597075.7461999999</v>
      </c>
      <c r="J395" s="60">
        <v>0</v>
      </c>
      <c r="K395" s="60">
        <f t="shared" si="96"/>
        <v>4597075.7461999999</v>
      </c>
      <c r="L395" s="74">
        <v>190241652.65369999</v>
      </c>
      <c r="M395" s="65">
        <f t="shared" si="99"/>
        <v>356004606.71160001</v>
      </c>
      <c r="N395" s="64"/>
      <c r="O395" s="180"/>
      <c r="P395" s="66">
        <v>6</v>
      </c>
      <c r="Q395" s="180"/>
      <c r="R395" s="60" t="s">
        <v>910</v>
      </c>
      <c r="S395" s="60">
        <v>82100465.974600002</v>
      </c>
      <c r="T395" s="60"/>
      <c r="U395" s="60">
        <v>150506750.64179999</v>
      </c>
      <c r="V395" s="60">
        <v>9743352.8499999996</v>
      </c>
      <c r="W395" s="60">
        <v>6978216.4984999998</v>
      </c>
      <c r="X395" s="60">
        <v>0</v>
      </c>
      <c r="Y395" s="60">
        <f t="shared" si="88"/>
        <v>6978216.4984999998</v>
      </c>
      <c r="Z395" s="60">
        <v>241870166.32800001</v>
      </c>
      <c r="AA395" s="65">
        <f t="shared" si="100"/>
        <v>491198952.29290003</v>
      </c>
    </row>
    <row r="396" spans="1:27" ht="24.9" customHeight="1">
      <c r="A396" s="178"/>
      <c r="B396" s="180"/>
      <c r="C396" s="56">
        <v>9</v>
      </c>
      <c r="D396" s="60" t="s">
        <v>911</v>
      </c>
      <c r="E396" s="60">
        <v>58140079.93</v>
      </c>
      <c r="F396" s="60"/>
      <c r="G396" s="60">
        <v>106582519.45039999</v>
      </c>
      <c r="H396" s="60">
        <v>8165560.3600000003</v>
      </c>
      <c r="I396" s="60">
        <v>4941677.9813000001</v>
      </c>
      <c r="J396" s="60">
        <v>0</v>
      </c>
      <c r="K396" s="60">
        <f t="shared" si="96"/>
        <v>4941677.9813000001</v>
      </c>
      <c r="L396" s="74">
        <v>196337416.02160001</v>
      </c>
      <c r="M396" s="65">
        <f t="shared" si="99"/>
        <v>374167253.74330002</v>
      </c>
      <c r="N396" s="64"/>
      <c r="O396" s="180"/>
      <c r="P396" s="66">
        <v>7</v>
      </c>
      <c r="Q396" s="180"/>
      <c r="R396" s="60" t="s">
        <v>912</v>
      </c>
      <c r="S396" s="60">
        <v>62351742.050399996</v>
      </c>
      <c r="T396" s="60"/>
      <c r="U396" s="60">
        <v>114303347.5081</v>
      </c>
      <c r="V396" s="60">
        <v>8367035.7300000004</v>
      </c>
      <c r="W396" s="60">
        <v>5299652.6867000004</v>
      </c>
      <c r="X396" s="60">
        <v>0</v>
      </c>
      <c r="Y396" s="60">
        <f t="shared" si="88"/>
        <v>5299652.6867000004</v>
      </c>
      <c r="Z396" s="60">
        <v>206251187.39199999</v>
      </c>
      <c r="AA396" s="65">
        <f t="shared" si="100"/>
        <v>396572965.36720002</v>
      </c>
    </row>
    <row r="397" spans="1:27" ht="24.9" customHeight="1">
      <c r="A397" s="178"/>
      <c r="B397" s="180"/>
      <c r="C397" s="56">
        <v>10</v>
      </c>
      <c r="D397" s="60" t="s">
        <v>913</v>
      </c>
      <c r="E397" s="60">
        <v>58547276.57</v>
      </c>
      <c r="F397" s="60"/>
      <c r="G397" s="60">
        <v>107328993.22</v>
      </c>
      <c r="H397" s="60">
        <v>8469581.8499999996</v>
      </c>
      <c r="I397" s="60">
        <v>4976288.0937999999</v>
      </c>
      <c r="J397" s="60">
        <v>0</v>
      </c>
      <c r="K397" s="60">
        <f t="shared" si="96"/>
        <v>4976288.0937999999</v>
      </c>
      <c r="L397" s="74">
        <v>204205468.09060001</v>
      </c>
      <c r="M397" s="65">
        <f t="shared" si="99"/>
        <v>383527607.82440001</v>
      </c>
      <c r="N397" s="64"/>
      <c r="O397" s="180"/>
      <c r="P397" s="66">
        <v>8</v>
      </c>
      <c r="Q397" s="180"/>
      <c r="R397" s="60" t="s">
        <v>827</v>
      </c>
      <c r="S397" s="60">
        <v>56570007.180100001</v>
      </c>
      <c r="T397" s="60"/>
      <c r="U397" s="60">
        <v>103704258.72</v>
      </c>
      <c r="V397" s="60">
        <v>6977833.5899999999</v>
      </c>
      <c r="W397" s="60">
        <v>4808227.977</v>
      </c>
      <c r="X397" s="60">
        <v>0</v>
      </c>
      <c r="Y397" s="60">
        <f t="shared" si="88"/>
        <v>4808227.977</v>
      </c>
      <c r="Z397" s="60">
        <v>170298745.25119999</v>
      </c>
      <c r="AA397" s="65">
        <f t="shared" si="100"/>
        <v>342359072.71829998</v>
      </c>
    </row>
    <row r="398" spans="1:27" ht="24.9" customHeight="1">
      <c r="A398" s="178"/>
      <c r="B398" s="180"/>
      <c r="C398" s="56">
        <v>11</v>
      </c>
      <c r="D398" s="60" t="s">
        <v>914</v>
      </c>
      <c r="E398" s="60">
        <v>54265233.82</v>
      </c>
      <c r="F398" s="60"/>
      <c r="G398" s="60">
        <v>99479143.243200004</v>
      </c>
      <c r="H398" s="60">
        <v>7162232.6799999997</v>
      </c>
      <c r="I398" s="60">
        <v>4612331.3119000001</v>
      </c>
      <c r="J398" s="60">
        <v>0</v>
      </c>
      <c r="K398" s="60">
        <f t="shared" si="96"/>
        <v>4612331.3119000001</v>
      </c>
      <c r="L398" s="74">
        <v>170371374.5767</v>
      </c>
      <c r="M398" s="65">
        <f t="shared" si="99"/>
        <v>335890315.6318</v>
      </c>
      <c r="N398" s="64"/>
      <c r="O398" s="180"/>
      <c r="P398" s="66">
        <v>9</v>
      </c>
      <c r="Q398" s="180"/>
      <c r="R398" s="60" t="s">
        <v>915</v>
      </c>
      <c r="S398" s="60">
        <v>61153777.504500002</v>
      </c>
      <c r="T398" s="60"/>
      <c r="U398" s="60">
        <v>112107236.3282</v>
      </c>
      <c r="V398" s="60">
        <v>7413639.1799999997</v>
      </c>
      <c r="W398" s="60">
        <v>5197830.4149000002</v>
      </c>
      <c r="X398" s="60">
        <v>0</v>
      </c>
      <c r="Y398" s="60">
        <f t="shared" si="88"/>
        <v>5197830.4149000002</v>
      </c>
      <c r="Z398" s="60">
        <v>181577359.604</v>
      </c>
      <c r="AA398" s="65">
        <f t="shared" si="100"/>
        <v>367449843.0316</v>
      </c>
    </row>
    <row r="399" spans="1:27" ht="24.9" customHeight="1">
      <c r="A399" s="178"/>
      <c r="B399" s="180"/>
      <c r="C399" s="56">
        <v>12</v>
      </c>
      <c r="D399" s="60" t="s">
        <v>916</v>
      </c>
      <c r="E399" s="60">
        <v>53162776.490000002</v>
      </c>
      <c r="F399" s="60"/>
      <c r="G399" s="60">
        <v>97458116.1021</v>
      </c>
      <c r="H399" s="60">
        <v>7806442.9299999997</v>
      </c>
      <c r="I399" s="60">
        <v>4518626.7779000001</v>
      </c>
      <c r="J399" s="60">
        <v>0</v>
      </c>
      <c r="K399" s="60">
        <f t="shared" si="96"/>
        <v>4518626.7779000001</v>
      </c>
      <c r="L399" s="74">
        <v>187043485.08669999</v>
      </c>
      <c r="M399" s="65">
        <f t="shared" si="99"/>
        <v>349989447.38669997</v>
      </c>
      <c r="N399" s="64"/>
      <c r="O399" s="180"/>
      <c r="P399" s="66">
        <v>10</v>
      </c>
      <c r="Q399" s="180"/>
      <c r="R399" s="60" t="s">
        <v>917</v>
      </c>
      <c r="S399" s="60">
        <v>80717999.017900005</v>
      </c>
      <c r="T399" s="60"/>
      <c r="U399" s="60">
        <v>147972409.24599999</v>
      </c>
      <c r="V399" s="60">
        <v>8509446.9299999997</v>
      </c>
      <c r="W399" s="60">
        <v>6860712.2478999998</v>
      </c>
      <c r="X399" s="60">
        <v>0</v>
      </c>
      <c r="Y399" s="60">
        <f t="shared" si="88"/>
        <v>6860712.2478999998</v>
      </c>
      <c r="Z399" s="60">
        <v>209936778.09029999</v>
      </c>
      <c r="AA399" s="65">
        <f t="shared" si="100"/>
        <v>453997345.53210002</v>
      </c>
    </row>
    <row r="400" spans="1:27" ht="24.9" customHeight="1">
      <c r="A400" s="178"/>
      <c r="B400" s="180"/>
      <c r="C400" s="56">
        <v>13</v>
      </c>
      <c r="D400" s="60" t="s">
        <v>918</v>
      </c>
      <c r="E400" s="60">
        <v>55547585.109999999</v>
      </c>
      <c r="F400" s="60"/>
      <c r="G400" s="60">
        <v>101829952.37549999</v>
      </c>
      <c r="H400" s="60">
        <v>7971757.8200000003</v>
      </c>
      <c r="I400" s="60">
        <v>4721326.1244999999</v>
      </c>
      <c r="J400" s="60">
        <v>0</v>
      </c>
      <c r="K400" s="60">
        <f t="shared" si="96"/>
        <v>4721326.1244999999</v>
      </c>
      <c r="L400" s="74">
        <v>191321821.50260001</v>
      </c>
      <c r="M400" s="65">
        <f t="shared" si="99"/>
        <v>361392442.93260002</v>
      </c>
      <c r="N400" s="64"/>
      <c r="O400" s="180"/>
      <c r="P400" s="66">
        <v>11</v>
      </c>
      <c r="Q400" s="180"/>
      <c r="R400" s="60" t="s">
        <v>919</v>
      </c>
      <c r="S400" s="60">
        <v>50398701.578500003</v>
      </c>
      <c r="T400" s="60"/>
      <c r="U400" s="60">
        <v>92391008.030300006</v>
      </c>
      <c r="V400" s="60">
        <v>6396858.6299999999</v>
      </c>
      <c r="W400" s="60">
        <v>4283691.2883000001</v>
      </c>
      <c r="X400" s="60">
        <v>0</v>
      </c>
      <c r="Y400" s="60">
        <f t="shared" ref="Y400:Y412" si="101">W400-X400</f>
        <v>4283691.2883000001</v>
      </c>
      <c r="Z400" s="60">
        <v>155263158.77950001</v>
      </c>
      <c r="AA400" s="65">
        <f t="shared" si="100"/>
        <v>308733418.30659997</v>
      </c>
    </row>
    <row r="401" spans="1:27" ht="24.9" customHeight="1">
      <c r="A401" s="178"/>
      <c r="B401" s="180"/>
      <c r="C401" s="56">
        <v>14</v>
      </c>
      <c r="D401" s="60" t="s">
        <v>920</v>
      </c>
      <c r="E401" s="60">
        <v>49548695.18</v>
      </c>
      <c r="F401" s="60"/>
      <c r="G401" s="60">
        <v>90832774.467600003</v>
      </c>
      <c r="H401" s="60">
        <v>7315270.9800000004</v>
      </c>
      <c r="I401" s="60">
        <v>4211444.0893000001</v>
      </c>
      <c r="J401" s="60">
        <v>0</v>
      </c>
      <c r="K401" s="60">
        <f t="shared" si="96"/>
        <v>4211444.0893000001</v>
      </c>
      <c r="L401" s="74">
        <v>174331993.68939999</v>
      </c>
      <c r="M401" s="65">
        <f t="shared" si="99"/>
        <v>326240178.40630001</v>
      </c>
      <c r="N401" s="64"/>
      <c r="O401" s="180"/>
      <c r="P401" s="66">
        <v>12</v>
      </c>
      <c r="Q401" s="180"/>
      <c r="R401" s="60" t="s">
        <v>921</v>
      </c>
      <c r="S401" s="60">
        <v>58211333.343900003</v>
      </c>
      <c r="T401" s="60"/>
      <c r="U401" s="60">
        <v>106713141.37029999</v>
      </c>
      <c r="V401" s="60">
        <v>7472128.7699999996</v>
      </c>
      <c r="W401" s="60">
        <v>4947734.2413999997</v>
      </c>
      <c r="X401" s="60">
        <v>0</v>
      </c>
      <c r="Y401" s="60">
        <f t="shared" si="101"/>
        <v>4947734.2413999997</v>
      </c>
      <c r="Z401" s="60">
        <v>183091065.61000001</v>
      </c>
      <c r="AA401" s="65">
        <f t="shared" si="100"/>
        <v>360435403.33560002</v>
      </c>
    </row>
    <row r="402" spans="1:27" ht="24.9" customHeight="1">
      <c r="A402" s="178"/>
      <c r="B402" s="180"/>
      <c r="C402" s="56">
        <v>15</v>
      </c>
      <c r="D402" s="60" t="s">
        <v>922</v>
      </c>
      <c r="E402" s="60">
        <v>49290138.100000001</v>
      </c>
      <c r="F402" s="60"/>
      <c r="G402" s="60">
        <v>90358787.079400003</v>
      </c>
      <c r="H402" s="60">
        <v>6693247.8399999999</v>
      </c>
      <c r="I402" s="60">
        <v>4189467.7554000001</v>
      </c>
      <c r="J402" s="60">
        <v>0</v>
      </c>
      <c r="K402" s="60">
        <f t="shared" si="96"/>
        <v>4189467.7554000001</v>
      </c>
      <c r="L402" s="74">
        <v>158234083.72400001</v>
      </c>
      <c r="M402" s="65">
        <f t="shared" si="99"/>
        <v>308765724.49879998</v>
      </c>
      <c r="N402" s="64"/>
      <c r="O402" s="180"/>
      <c r="P402" s="66">
        <v>13</v>
      </c>
      <c r="Q402" s="180"/>
      <c r="R402" s="60" t="s">
        <v>923</v>
      </c>
      <c r="S402" s="60">
        <v>61672994.034400001</v>
      </c>
      <c r="T402" s="60"/>
      <c r="U402" s="60">
        <v>113059065.1865</v>
      </c>
      <c r="V402" s="60">
        <v>8159374.7000000002</v>
      </c>
      <c r="W402" s="60">
        <v>5241961.7766000004</v>
      </c>
      <c r="X402" s="60">
        <v>0</v>
      </c>
      <c r="Y402" s="60">
        <f t="shared" si="101"/>
        <v>5241961.7766000004</v>
      </c>
      <c r="Z402" s="60">
        <v>200876936.2256</v>
      </c>
      <c r="AA402" s="65">
        <f t="shared" si="100"/>
        <v>389010331.92309999</v>
      </c>
    </row>
    <row r="403" spans="1:27" ht="24.9" customHeight="1">
      <c r="A403" s="178"/>
      <c r="B403" s="180"/>
      <c r="C403" s="56">
        <v>16</v>
      </c>
      <c r="D403" s="60" t="s">
        <v>924</v>
      </c>
      <c r="E403" s="60">
        <v>53271345.130000003</v>
      </c>
      <c r="F403" s="60"/>
      <c r="G403" s="60">
        <v>97657144.3574</v>
      </c>
      <c r="H403" s="60">
        <v>7836025.7400000002</v>
      </c>
      <c r="I403" s="60">
        <v>4527854.6845000004</v>
      </c>
      <c r="J403" s="60">
        <v>0</v>
      </c>
      <c r="K403" s="60">
        <f t="shared" si="96"/>
        <v>4527854.6845000004</v>
      </c>
      <c r="L403" s="74">
        <v>187809085.81279999</v>
      </c>
      <c r="M403" s="65">
        <f t="shared" si="99"/>
        <v>351101455.72469997</v>
      </c>
      <c r="N403" s="64"/>
      <c r="O403" s="181"/>
      <c r="P403" s="66">
        <v>14</v>
      </c>
      <c r="Q403" s="181"/>
      <c r="R403" s="60" t="s">
        <v>925</v>
      </c>
      <c r="S403" s="60">
        <v>68112085.670699999</v>
      </c>
      <c r="T403" s="60"/>
      <c r="U403" s="60">
        <v>124863221.8105</v>
      </c>
      <c r="V403" s="60">
        <v>8535636.0999999996</v>
      </c>
      <c r="W403" s="60">
        <v>5789259.2243999997</v>
      </c>
      <c r="X403" s="60">
        <v>0</v>
      </c>
      <c r="Y403" s="60">
        <f t="shared" si="101"/>
        <v>5789259.2243999997</v>
      </c>
      <c r="Z403" s="60">
        <v>210614551.67640001</v>
      </c>
      <c r="AA403" s="65">
        <f t="shared" si="100"/>
        <v>417914754.48199999</v>
      </c>
    </row>
    <row r="404" spans="1:27" ht="24.9" customHeight="1">
      <c r="A404" s="178"/>
      <c r="B404" s="180"/>
      <c r="C404" s="56">
        <v>17</v>
      </c>
      <c r="D404" s="60" t="s">
        <v>926</v>
      </c>
      <c r="E404" s="60">
        <v>60832183.229999997</v>
      </c>
      <c r="F404" s="60"/>
      <c r="G404" s="60">
        <v>111517689.01880001</v>
      </c>
      <c r="H404" s="60">
        <v>8931901.0899999999</v>
      </c>
      <c r="I404" s="60">
        <v>5170496.1676000003</v>
      </c>
      <c r="J404" s="60">
        <v>0</v>
      </c>
      <c r="K404" s="60">
        <f t="shared" si="96"/>
        <v>5170496.1676000003</v>
      </c>
      <c r="L404" s="74">
        <v>216170253.84369999</v>
      </c>
      <c r="M404" s="65">
        <f t="shared" si="99"/>
        <v>402622523.35009998</v>
      </c>
      <c r="N404" s="64"/>
      <c r="O404" s="56"/>
      <c r="P404" s="172" t="s">
        <v>927</v>
      </c>
      <c r="Q404" s="173"/>
      <c r="R404" s="61"/>
      <c r="S404" s="61">
        <f t="shared" ref="S404:W404" si="102">SUM(S390:S403)</f>
        <v>875907721.9957</v>
      </c>
      <c r="T404" s="61">
        <f t="shared" si="102"/>
        <v>0</v>
      </c>
      <c r="U404" s="61">
        <f t="shared" si="102"/>
        <v>1605715918.1092999</v>
      </c>
      <c r="V404" s="61">
        <f t="shared" si="102"/>
        <v>107954147.26000001</v>
      </c>
      <c r="W404" s="61">
        <f t="shared" si="102"/>
        <v>74448709.202800006</v>
      </c>
      <c r="X404" s="61">
        <f t="shared" ref="X404:AA404" si="103">SUM(X390:X403)</f>
        <v>0</v>
      </c>
      <c r="Y404" s="61">
        <f t="shared" si="101"/>
        <v>74448709.202800006</v>
      </c>
      <c r="Z404" s="61">
        <f t="shared" si="103"/>
        <v>2649826290.5692</v>
      </c>
      <c r="AA404" s="61">
        <f t="shared" si="103"/>
        <v>5313852787.1370001</v>
      </c>
    </row>
    <row r="405" spans="1:27" ht="24.9" customHeight="1">
      <c r="A405" s="178"/>
      <c r="B405" s="180"/>
      <c r="C405" s="56">
        <v>18</v>
      </c>
      <c r="D405" s="60" t="s">
        <v>928</v>
      </c>
      <c r="E405" s="60">
        <v>73136810.549999997</v>
      </c>
      <c r="F405" s="60"/>
      <c r="G405" s="60">
        <v>134074558.26450001</v>
      </c>
      <c r="H405" s="60">
        <v>10013404.18</v>
      </c>
      <c r="I405" s="60">
        <v>6216341.0645000003</v>
      </c>
      <c r="J405" s="60">
        <v>0</v>
      </c>
      <c r="K405" s="60">
        <f t="shared" si="96"/>
        <v>6216341.0645000003</v>
      </c>
      <c r="L405" s="74">
        <v>244159468.6882</v>
      </c>
      <c r="M405" s="65">
        <f t="shared" si="99"/>
        <v>467600582.74720001</v>
      </c>
      <c r="N405" s="64"/>
      <c r="O405" s="179">
        <v>37</v>
      </c>
      <c r="P405" s="66">
        <v>1</v>
      </c>
      <c r="Q405" s="179" t="s">
        <v>929</v>
      </c>
      <c r="R405" s="60" t="s">
        <v>930</v>
      </c>
      <c r="S405" s="60">
        <v>44992852.315800004</v>
      </c>
      <c r="T405" s="60"/>
      <c r="U405" s="60">
        <v>82480993.545900002</v>
      </c>
      <c r="V405" s="60">
        <v>17754307.02</v>
      </c>
      <c r="W405" s="60">
        <v>3824215.3758999999</v>
      </c>
      <c r="X405" s="60">
        <v>0</v>
      </c>
      <c r="Y405" s="60">
        <f t="shared" si="101"/>
        <v>3824215.3758999999</v>
      </c>
      <c r="Z405" s="60">
        <v>352824601.02670002</v>
      </c>
      <c r="AA405" s="65">
        <f t="shared" si="100"/>
        <v>501876969.28430003</v>
      </c>
    </row>
    <row r="406" spans="1:27" ht="24.9" customHeight="1">
      <c r="A406" s="178"/>
      <c r="B406" s="180"/>
      <c r="C406" s="56">
        <v>19</v>
      </c>
      <c r="D406" s="60" t="s">
        <v>931</v>
      </c>
      <c r="E406" s="60">
        <v>50283363.960000001</v>
      </c>
      <c r="F406" s="60"/>
      <c r="G406" s="60">
        <v>92179570.859400004</v>
      </c>
      <c r="H406" s="60">
        <v>7605785.5099999998</v>
      </c>
      <c r="I406" s="60">
        <v>4273888.0445999997</v>
      </c>
      <c r="J406" s="60">
        <v>0</v>
      </c>
      <c r="K406" s="60">
        <f t="shared" si="96"/>
        <v>4273888.0445999997</v>
      </c>
      <c r="L406" s="74">
        <v>181850486.74309999</v>
      </c>
      <c r="M406" s="65">
        <f t="shared" si="99"/>
        <v>336193095.1171</v>
      </c>
      <c r="N406" s="64"/>
      <c r="O406" s="180"/>
      <c r="P406" s="66">
        <v>2</v>
      </c>
      <c r="Q406" s="180"/>
      <c r="R406" s="60" t="s">
        <v>932</v>
      </c>
      <c r="S406" s="60">
        <v>114856102.5309</v>
      </c>
      <c r="T406" s="60"/>
      <c r="U406" s="60">
        <v>210554453.9619</v>
      </c>
      <c r="V406" s="60">
        <v>27490714.649999999</v>
      </c>
      <c r="W406" s="60">
        <v>9762316.6948000006</v>
      </c>
      <c r="X406" s="60">
        <v>0</v>
      </c>
      <c r="Y406" s="60">
        <f t="shared" si="101"/>
        <v>9762316.6948000006</v>
      </c>
      <c r="Z406" s="60">
        <v>604802065.22790003</v>
      </c>
      <c r="AA406" s="65">
        <f t="shared" si="100"/>
        <v>967465653.06550002</v>
      </c>
    </row>
    <row r="407" spans="1:27" ht="24.9" customHeight="1">
      <c r="A407" s="178"/>
      <c r="B407" s="180"/>
      <c r="C407" s="56">
        <v>20</v>
      </c>
      <c r="D407" s="60" t="s">
        <v>933</v>
      </c>
      <c r="E407" s="60">
        <v>48451370.130000003</v>
      </c>
      <c r="F407" s="60"/>
      <c r="G407" s="60">
        <v>88821155.834600002</v>
      </c>
      <c r="H407" s="60">
        <v>7198021.3899999997</v>
      </c>
      <c r="I407" s="60">
        <v>4118175.7788999998</v>
      </c>
      <c r="J407" s="60">
        <v>0</v>
      </c>
      <c r="K407" s="60">
        <f t="shared" si="96"/>
        <v>4118175.7788999998</v>
      </c>
      <c r="L407" s="74">
        <v>171297583.49900001</v>
      </c>
      <c r="M407" s="65">
        <f t="shared" si="99"/>
        <v>319886306.63249999</v>
      </c>
      <c r="N407" s="64"/>
      <c r="O407" s="180"/>
      <c r="P407" s="66">
        <v>3</v>
      </c>
      <c r="Q407" s="180"/>
      <c r="R407" s="60" t="s">
        <v>934</v>
      </c>
      <c r="S407" s="60">
        <v>64695301.647100002</v>
      </c>
      <c r="T407" s="60"/>
      <c r="U407" s="60">
        <v>118599565.9965</v>
      </c>
      <c r="V407" s="60">
        <v>20036185.239999998</v>
      </c>
      <c r="W407" s="60">
        <v>5498846.0292999996</v>
      </c>
      <c r="X407" s="60">
        <v>0</v>
      </c>
      <c r="Y407" s="60">
        <f t="shared" si="101"/>
        <v>5498846.0292999996</v>
      </c>
      <c r="Z407" s="60">
        <v>411879429.977</v>
      </c>
      <c r="AA407" s="65">
        <f t="shared" si="100"/>
        <v>620709328.88989997</v>
      </c>
    </row>
    <row r="408" spans="1:27" ht="24.9" customHeight="1">
      <c r="A408" s="178"/>
      <c r="B408" s="180"/>
      <c r="C408" s="56">
        <v>21</v>
      </c>
      <c r="D408" s="60" t="s">
        <v>935</v>
      </c>
      <c r="E408" s="60">
        <v>70594146.920000002</v>
      </c>
      <c r="F408" s="60"/>
      <c r="G408" s="60">
        <v>129413341.83310001</v>
      </c>
      <c r="H408" s="60">
        <v>10060266.16</v>
      </c>
      <c r="I408" s="60">
        <v>6000224.6627000002</v>
      </c>
      <c r="J408" s="60">
        <v>0</v>
      </c>
      <c r="K408" s="60">
        <f t="shared" si="96"/>
        <v>6000224.6627000002</v>
      </c>
      <c r="L408" s="74">
        <v>245372253.01930001</v>
      </c>
      <c r="M408" s="65">
        <f t="shared" si="99"/>
        <v>461440232.59509999</v>
      </c>
      <c r="N408" s="64"/>
      <c r="O408" s="180"/>
      <c r="P408" s="66">
        <v>4</v>
      </c>
      <c r="Q408" s="180"/>
      <c r="R408" s="60" t="s">
        <v>936</v>
      </c>
      <c r="S408" s="60">
        <v>55444731.2148</v>
      </c>
      <c r="T408" s="60"/>
      <c r="U408" s="60">
        <v>101641400.4023</v>
      </c>
      <c r="V408" s="60">
        <v>19097242.079999998</v>
      </c>
      <c r="W408" s="60">
        <v>4712583.9484999999</v>
      </c>
      <c r="X408" s="60">
        <v>0</v>
      </c>
      <c r="Y408" s="60">
        <f t="shared" si="101"/>
        <v>4712583.9484999999</v>
      </c>
      <c r="Z408" s="60">
        <v>387579654.829</v>
      </c>
      <c r="AA408" s="65">
        <f t="shared" si="100"/>
        <v>568475612.47459996</v>
      </c>
    </row>
    <row r="409" spans="1:27" ht="24.9" customHeight="1">
      <c r="A409" s="178"/>
      <c r="B409" s="180"/>
      <c r="C409" s="56">
        <v>22</v>
      </c>
      <c r="D409" s="60" t="s">
        <v>937</v>
      </c>
      <c r="E409" s="60">
        <v>46983147.5</v>
      </c>
      <c r="F409" s="60"/>
      <c r="G409" s="60">
        <v>86129606.961300001</v>
      </c>
      <c r="H409" s="60">
        <v>7030083.5300000003</v>
      </c>
      <c r="I409" s="60">
        <v>3993382.6338999998</v>
      </c>
      <c r="J409" s="60">
        <v>0</v>
      </c>
      <c r="K409" s="60">
        <f t="shared" si="96"/>
        <v>3993382.6338999998</v>
      </c>
      <c r="L409" s="74">
        <v>166951364.75189999</v>
      </c>
      <c r="M409" s="65">
        <f t="shared" si="99"/>
        <v>311087585.37709999</v>
      </c>
      <c r="N409" s="64"/>
      <c r="O409" s="180"/>
      <c r="P409" s="66">
        <v>5</v>
      </c>
      <c r="Q409" s="180"/>
      <c r="R409" s="60" t="s">
        <v>938</v>
      </c>
      <c r="S409" s="60">
        <v>52681922.338</v>
      </c>
      <c r="T409" s="60"/>
      <c r="U409" s="60">
        <v>96576613.232700005</v>
      </c>
      <c r="V409" s="60">
        <v>18280564.609999999</v>
      </c>
      <c r="W409" s="60">
        <v>4477756.0670999996</v>
      </c>
      <c r="X409" s="60">
        <v>0</v>
      </c>
      <c r="Y409" s="60">
        <f t="shared" si="101"/>
        <v>4477756.0670999996</v>
      </c>
      <c r="Z409" s="60">
        <v>366444106.08219999</v>
      </c>
      <c r="AA409" s="65">
        <f t="shared" si="100"/>
        <v>538460962.33000004</v>
      </c>
    </row>
    <row r="410" spans="1:27" ht="24.9" customHeight="1">
      <c r="A410" s="178"/>
      <c r="B410" s="180"/>
      <c r="C410" s="56">
        <v>23</v>
      </c>
      <c r="D410" s="60" t="s">
        <v>939</v>
      </c>
      <c r="E410" s="60">
        <v>47415620.159999996</v>
      </c>
      <c r="F410" s="60"/>
      <c r="G410" s="60">
        <v>86922416.768000007</v>
      </c>
      <c r="H410" s="60">
        <v>6966929.3700000001</v>
      </c>
      <c r="I410" s="60">
        <v>4030141.1079000002</v>
      </c>
      <c r="J410" s="60">
        <v>0</v>
      </c>
      <c r="K410" s="60">
        <f t="shared" si="96"/>
        <v>4030141.1079000002</v>
      </c>
      <c r="L410" s="74">
        <v>165316940.16710001</v>
      </c>
      <c r="M410" s="65">
        <f t="shared" si="99"/>
        <v>310652047.57300001</v>
      </c>
      <c r="N410" s="64"/>
      <c r="O410" s="181"/>
      <c r="P410" s="66">
        <v>6</v>
      </c>
      <c r="Q410" s="181"/>
      <c r="R410" s="60" t="s">
        <v>940</v>
      </c>
      <c r="S410" s="60">
        <v>54190624.669699997</v>
      </c>
      <c r="T410" s="60"/>
      <c r="U410" s="60">
        <v>99342369.589200005</v>
      </c>
      <c r="V410" s="60">
        <v>18124673.489999998</v>
      </c>
      <c r="W410" s="60">
        <v>4605989.8278000001</v>
      </c>
      <c r="X410" s="60">
        <v>0</v>
      </c>
      <c r="Y410" s="60">
        <f t="shared" si="101"/>
        <v>4605989.8278000001</v>
      </c>
      <c r="Z410" s="60">
        <v>362409656.18650001</v>
      </c>
      <c r="AA410" s="65">
        <f t="shared" si="100"/>
        <v>538673313.76320004</v>
      </c>
    </row>
    <row r="411" spans="1:27" ht="24.9" customHeight="1">
      <c r="A411" s="178"/>
      <c r="B411" s="180"/>
      <c r="C411" s="56">
        <v>24</v>
      </c>
      <c r="D411" s="60" t="s">
        <v>941</v>
      </c>
      <c r="E411" s="60">
        <v>61171855.119999997</v>
      </c>
      <c r="F411" s="60"/>
      <c r="G411" s="60">
        <v>112140376.2594</v>
      </c>
      <c r="H411" s="60">
        <v>8698159.0600000005</v>
      </c>
      <c r="I411" s="60">
        <v>5199366.9414999997</v>
      </c>
      <c r="J411" s="60">
        <v>0</v>
      </c>
      <c r="K411" s="60">
        <f t="shared" si="96"/>
        <v>5199366.9414999997</v>
      </c>
      <c r="L411" s="74">
        <v>210121028.3626</v>
      </c>
      <c r="M411" s="65">
        <f t="shared" si="99"/>
        <v>397330785.74349999</v>
      </c>
      <c r="N411" s="64"/>
      <c r="O411" s="62"/>
      <c r="P411" s="176" t="s">
        <v>942</v>
      </c>
      <c r="Q411" s="175"/>
      <c r="R411" s="84"/>
      <c r="S411" s="84">
        <f>SUM(S405:S410)</f>
        <v>386861534.71630001</v>
      </c>
      <c r="T411" s="84">
        <f t="shared" ref="T411:W411" si="104">SUM(T405:T410)</f>
        <v>0</v>
      </c>
      <c r="U411" s="84">
        <f t="shared" si="104"/>
        <v>709195396.72850001</v>
      </c>
      <c r="V411" s="84">
        <f t="shared" si="104"/>
        <v>120783687.09</v>
      </c>
      <c r="W411" s="84">
        <f t="shared" si="104"/>
        <v>32881707.943399999</v>
      </c>
      <c r="X411" s="84">
        <f t="shared" ref="X411" si="105">SUM(X405:X410)</f>
        <v>0</v>
      </c>
      <c r="Y411" s="84">
        <f t="shared" si="101"/>
        <v>32881707.943399999</v>
      </c>
      <c r="Z411" s="84">
        <f>SUM(Z405:Z410)</f>
        <v>2485939513.3292999</v>
      </c>
      <c r="AA411" s="84">
        <f>SUM(AA405:AA410)</f>
        <v>3735661839.8074999</v>
      </c>
    </row>
    <row r="412" spans="1:27" ht="24.9" customHeight="1">
      <c r="A412" s="179"/>
      <c r="B412" s="180"/>
      <c r="C412" s="62">
        <v>25</v>
      </c>
      <c r="D412" s="60" t="s">
        <v>943</v>
      </c>
      <c r="E412" s="60">
        <v>62504071.899999999</v>
      </c>
      <c r="F412" s="60"/>
      <c r="G412" s="60">
        <v>114582598.9122</v>
      </c>
      <c r="H412" s="60">
        <v>9119970.9499999993</v>
      </c>
      <c r="I412" s="60">
        <v>5312600.1243000003</v>
      </c>
      <c r="J412" s="60">
        <v>0</v>
      </c>
      <c r="K412" s="60">
        <f t="shared" si="96"/>
        <v>5312600.1243000003</v>
      </c>
      <c r="L412" s="74">
        <v>221037486.97889999</v>
      </c>
      <c r="M412" s="65">
        <f t="shared" si="99"/>
        <v>412556728.86540002</v>
      </c>
      <c r="N412" s="64"/>
      <c r="O412" s="174" t="s">
        <v>944</v>
      </c>
      <c r="P412" s="174"/>
      <c r="Q412" s="174"/>
      <c r="R412" s="61"/>
      <c r="S412" s="61">
        <v>42577282923.019997</v>
      </c>
      <c r="T412" s="61">
        <f>-7382883.59</f>
        <v>-7382883.5899999999</v>
      </c>
      <c r="U412" s="61">
        <v>78052766544.389999</v>
      </c>
      <c r="V412" s="61">
        <v>6308364279.2299995</v>
      </c>
      <c r="W412" s="61">
        <v>3618901484.02</v>
      </c>
      <c r="X412" s="61">
        <v>1040043471.1900001</v>
      </c>
      <c r="Y412" s="61">
        <f t="shared" si="101"/>
        <v>2578858012.8299999</v>
      </c>
      <c r="Z412" s="61">
        <v>163259971645.66</v>
      </c>
      <c r="AA412" s="88">
        <f t="shared" si="100"/>
        <v>292769860521.53998</v>
      </c>
    </row>
    <row r="413" spans="1:27">
      <c r="A413" s="56"/>
      <c r="B413" s="57"/>
      <c r="C413" s="75"/>
      <c r="D413" s="76"/>
      <c r="E413" s="77">
        <f>SUM(E388:E412)</f>
        <v>1397166259.8099999</v>
      </c>
      <c r="F413" s="77">
        <f t="shared" ref="F413:M413" si="106">SUM(F388:F412)</f>
        <v>0</v>
      </c>
      <c r="G413" s="77">
        <f t="shared" si="106"/>
        <v>2561288189.7375002</v>
      </c>
      <c r="H413" s="77">
        <f t="shared" si="106"/>
        <v>202201727.28999999</v>
      </c>
      <c r="I413" s="77">
        <f t="shared" si="106"/>
        <v>118753633.4869</v>
      </c>
      <c r="J413" s="77">
        <f t="shared" si="106"/>
        <v>0</v>
      </c>
      <c r="K413" s="77">
        <f t="shared" si="106"/>
        <v>118753633.4869</v>
      </c>
      <c r="L413" s="77">
        <f t="shared" si="106"/>
        <v>4858298700.3413</v>
      </c>
      <c r="M413" s="77">
        <f t="shared" si="106"/>
        <v>9137708510.6657009</v>
      </c>
      <c r="N413" s="83">
        <v>0</v>
      </c>
      <c r="P413" s="177"/>
      <c r="Q413" s="177"/>
      <c r="R413" s="177"/>
      <c r="S413" s="81"/>
      <c r="T413" s="81"/>
      <c r="U413" s="81"/>
      <c r="V413" s="81"/>
      <c r="W413" s="81"/>
      <c r="X413" s="81"/>
      <c r="Y413" s="81"/>
      <c r="Z413" s="81"/>
      <c r="AA413" s="81"/>
    </row>
    <row r="414" spans="1:27" ht="16.8">
      <c r="D414" s="78"/>
      <c r="E414" s="79"/>
      <c r="F414" s="79"/>
      <c r="G414" s="79"/>
      <c r="H414" s="79"/>
      <c r="I414" s="79"/>
      <c r="J414" s="79"/>
      <c r="K414" s="79"/>
      <c r="L414" s="79"/>
      <c r="M414" s="79"/>
      <c r="R414" s="83"/>
      <c r="S414" s="85"/>
      <c r="T414" s="86"/>
      <c r="U414" s="86"/>
      <c r="V414" s="86"/>
      <c r="W414" s="85"/>
      <c r="X414" s="85"/>
      <c r="Y414" s="85"/>
      <c r="Z414" s="87"/>
    </row>
    <row r="415" spans="1:27">
      <c r="C415" s="80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S415" s="87"/>
      <c r="W415" s="87"/>
      <c r="X415" s="87"/>
      <c r="Y415" s="87"/>
      <c r="Z415" s="87"/>
    </row>
    <row r="419" spans="12:12">
      <c r="L419" s="83"/>
    </row>
  </sheetData>
  <mergeCells count="118">
    <mergeCell ref="O372:O388"/>
    <mergeCell ref="O390:O403"/>
    <mergeCell ref="O405:O410"/>
    <mergeCell ref="Q7:Q25"/>
    <mergeCell ref="Q27:Q60"/>
    <mergeCell ref="Q62:Q82"/>
    <mergeCell ref="Q84:Q104"/>
    <mergeCell ref="Q106:Q121"/>
    <mergeCell ref="Q123:Q142"/>
    <mergeCell ref="Q144:Q156"/>
    <mergeCell ref="Q158:Q182"/>
    <mergeCell ref="Q184:Q203"/>
    <mergeCell ref="Q205:Q222"/>
    <mergeCell ref="Q224:Q253"/>
    <mergeCell ref="Q255:Q287"/>
    <mergeCell ref="Q289:Q305"/>
    <mergeCell ref="Q307:Q329"/>
    <mergeCell ref="Q331:Q353"/>
    <mergeCell ref="Q355:Q370"/>
    <mergeCell ref="Q373:Q388"/>
    <mergeCell ref="Q390:Q403"/>
    <mergeCell ref="Q405:Q410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P389:Q389"/>
    <mergeCell ref="P404:Q404"/>
    <mergeCell ref="P411:Q411"/>
    <mergeCell ref="O412:Q412"/>
    <mergeCell ref="P413:R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P288:Q288"/>
    <mergeCell ref="B295:C295"/>
    <mergeCell ref="P306:Q306"/>
    <mergeCell ref="B307:C307"/>
    <mergeCell ref="P330:Q330"/>
    <mergeCell ref="B335:C335"/>
    <mergeCell ref="P354:Q354"/>
    <mergeCell ref="B363:C363"/>
    <mergeCell ref="P371:Q371"/>
    <mergeCell ref="O289:O305"/>
    <mergeCell ref="O307:O329"/>
    <mergeCell ref="O331:O353"/>
    <mergeCell ref="O355:O370"/>
    <mergeCell ref="P183:Q183"/>
    <mergeCell ref="B201:C201"/>
    <mergeCell ref="P204:Q204"/>
    <mergeCell ref="P223:Q223"/>
    <mergeCell ref="B227:C227"/>
    <mergeCell ref="B241:C241"/>
    <mergeCell ref="P254:Q254"/>
    <mergeCell ref="B260:C260"/>
    <mergeCell ref="B277:C277"/>
    <mergeCell ref="O184:O203"/>
    <mergeCell ref="O205:O222"/>
    <mergeCell ref="O224:O253"/>
    <mergeCell ref="O255:O287"/>
    <mergeCell ref="B100:C100"/>
    <mergeCell ref="P105:Q105"/>
    <mergeCell ref="B121:C121"/>
    <mergeCell ref="P122:Q122"/>
    <mergeCell ref="B130:C130"/>
    <mergeCell ref="P143:Q143"/>
    <mergeCell ref="B154:C154"/>
    <mergeCell ref="P157:Q157"/>
    <mergeCell ref="B182:C182"/>
    <mergeCell ref="O84:O104"/>
    <mergeCell ref="O106:O121"/>
    <mergeCell ref="O123:O142"/>
    <mergeCell ref="O144:O156"/>
    <mergeCell ref="O158:O182"/>
    <mergeCell ref="A1:Z1"/>
    <mergeCell ref="A2:AA2"/>
    <mergeCell ref="B3:Z3"/>
    <mergeCell ref="B24:C24"/>
    <mergeCell ref="P26:Q26"/>
    <mergeCell ref="B46:C46"/>
    <mergeCell ref="P61:Q61"/>
    <mergeCell ref="B78:C78"/>
    <mergeCell ref="P83:Q83"/>
    <mergeCell ref="O7:O25"/>
    <mergeCell ref="O27:O60"/>
    <mergeCell ref="O62:O8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6"/>
  <sheetViews>
    <sheetView workbookViewId="0">
      <selection activeCell="A3" sqref="A3:K3"/>
    </sheetView>
  </sheetViews>
  <sheetFormatPr defaultColWidth="8.88671875" defaultRowHeight="18"/>
  <cols>
    <col min="1" max="1" width="8.88671875" style="30"/>
    <col min="2" max="2" width="19.6640625" style="30" customWidth="1"/>
    <col min="3" max="3" width="24.88671875" style="30" customWidth="1"/>
    <col min="4" max="4" width="23.33203125" style="30" customWidth="1"/>
    <col min="5" max="5" width="24.88671875" style="30" customWidth="1"/>
    <col min="6" max="6" width="23.88671875" style="30" customWidth="1"/>
    <col min="7" max="8" width="25.44140625" style="30" customWidth="1"/>
    <col min="9" max="9" width="24.6640625" style="30" customWidth="1"/>
    <col min="10" max="10" width="26.33203125" style="30" customWidth="1"/>
    <col min="11" max="11" width="27.33203125" style="30" customWidth="1"/>
    <col min="12" max="12" width="8.88671875" style="30"/>
    <col min="13" max="13" width="23.88671875" style="30" customWidth="1"/>
    <col min="14" max="14" width="8.88671875" style="30" customWidth="1"/>
    <col min="15" max="16384" width="8.88671875" style="30"/>
  </cols>
  <sheetData>
    <row r="1" spans="1:13" ht="22.8">
      <c r="A1" s="146" t="s">
        <v>62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</row>
    <row r="2" spans="1:13" ht="22.8">
      <c r="A2" s="146" t="s">
        <v>63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3" ht="37.950000000000003" customHeight="1">
      <c r="A3" s="191" t="s">
        <v>945</v>
      </c>
      <c r="B3" s="192"/>
      <c r="C3" s="192"/>
      <c r="D3" s="192"/>
      <c r="E3" s="192"/>
      <c r="F3" s="192"/>
      <c r="G3" s="192"/>
      <c r="H3" s="192"/>
      <c r="I3" s="192"/>
      <c r="J3" s="192"/>
      <c r="K3" s="193"/>
    </row>
    <row r="4" spans="1:13" ht="55.5" customHeight="1">
      <c r="A4" s="40" t="s">
        <v>21</v>
      </c>
      <c r="B4" s="40" t="s">
        <v>130</v>
      </c>
      <c r="C4" s="41" t="s">
        <v>49</v>
      </c>
      <c r="D4" s="42" t="s">
        <v>128</v>
      </c>
      <c r="E4" s="41" t="s">
        <v>24</v>
      </c>
      <c r="F4" s="41" t="s">
        <v>25</v>
      </c>
      <c r="G4" s="41" t="s">
        <v>946</v>
      </c>
      <c r="H4" s="43" t="s">
        <v>77</v>
      </c>
      <c r="I4" s="50" t="s">
        <v>78</v>
      </c>
      <c r="J4" s="51" t="s">
        <v>947</v>
      </c>
      <c r="K4" s="15" t="s">
        <v>948</v>
      </c>
      <c r="M4" s="48"/>
    </row>
    <row r="5" spans="1:13">
      <c r="A5" s="40"/>
      <c r="B5" s="40"/>
      <c r="C5" s="144" t="s">
        <v>28</v>
      </c>
      <c r="D5" s="144" t="s">
        <v>28</v>
      </c>
      <c r="E5" s="144" t="s">
        <v>28</v>
      </c>
      <c r="F5" s="144" t="s">
        <v>28</v>
      </c>
      <c r="G5" s="144" t="s">
        <v>28</v>
      </c>
      <c r="H5" s="144" t="s">
        <v>28</v>
      </c>
      <c r="I5" s="144" t="s">
        <v>28</v>
      </c>
      <c r="J5" s="144" t="s">
        <v>28</v>
      </c>
      <c r="K5" s="144" t="s">
        <v>28</v>
      </c>
    </row>
    <row r="6" spans="1:13">
      <c r="A6" s="44">
        <v>1</v>
      </c>
      <c r="B6" s="45" t="s">
        <v>87</v>
      </c>
      <c r="C6" s="46">
        <v>883741285.07889998</v>
      </c>
      <c r="D6" s="46">
        <v>0</v>
      </c>
      <c r="E6" s="46">
        <v>1620076422.7866001</v>
      </c>
      <c r="F6" s="46">
        <v>139128851.44850001</v>
      </c>
      <c r="G6" s="46">
        <v>75114531.235699996</v>
      </c>
      <c r="H6" s="47">
        <f>G6/2</f>
        <v>37557265.617849998</v>
      </c>
      <c r="I6" s="47">
        <f t="shared" ref="I6:I42" si="0">G6-H6</f>
        <v>37557265.617849998</v>
      </c>
      <c r="J6" s="46">
        <v>2847902812.5576</v>
      </c>
      <c r="K6" s="52">
        <f>C6+D6+E6+F6+I6+J6</f>
        <v>5528406637.4894505</v>
      </c>
      <c r="M6" s="53"/>
    </row>
    <row r="7" spans="1:13">
      <c r="A7" s="44">
        <v>2</v>
      </c>
      <c r="B7" s="45" t="s">
        <v>88</v>
      </c>
      <c r="C7" s="46">
        <v>1114712793.5866001</v>
      </c>
      <c r="D7" s="46">
        <v>0</v>
      </c>
      <c r="E7" s="46">
        <v>2043493888.4935</v>
      </c>
      <c r="F7" s="46">
        <v>140166528.06029999</v>
      </c>
      <c r="G7" s="46">
        <v>94746200.462400004</v>
      </c>
      <c r="H7" s="46">
        <v>0</v>
      </c>
      <c r="I7" s="47">
        <f t="shared" si="0"/>
        <v>94746200.462400004</v>
      </c>
      <c r="J7" s="46">
        <v>3469324867.8221002</v>
      </c>
      <c r="K7" s="52">
        <f t="shared" ref="K7:K42" si="1">C7+D7+E7+F7+I7+J7</f>
        <v>6862444278.4249001</v>
      </c>
    </row>
    <row r="8" spans="1:13">
      <c r="A8" s="44">
        <v>3</v>
      </c>
      <c r="B8" s="45" t="s">
        <v>89</v>
      </c>
      <c r="C8" s="46">
        <v>1484731937.4649999</v>
      </c>
      <c r="D8" s="46">
        <v>0</v>
      </c>
      <c r="E8" s="46">
        <v>2721813778.1479998</v>
      </c>
      <c r="F8" s="46">
        <v>195170271.72060001</v>
      </c>
      <c r="G8" s="46">
        <v>126196371.4686</v>
      </c>
      <c r="H8" s="47">
        <f>G8/2</f>
        <v>63098185.734300002</v>
      </c>
      <c r="I8" s="47">
        <f t="shared" si="0"/>
        <v>63098185.734300002</v>
      </c>
      <c r="J8" s="46">
        <v>5035110451.1990004</v>
      </c>
      <c r="K8" s="52">
        <f t="shared" si="1"/>
        <v>9499924624.2668991</v>
      </c>
    </row>
    <row r="9" spans="1:13">
      <c r="A9" s="44">
        <v>4</v>
      </c>
      <c r="B9" s="45" t="s">
        <v>90</v>
      </c>
      <c r="C9" s="46">
        <v>1120736819.7045</v>
      </c>
      <c r="D9" s="46">
        <v>0</v>
      </c>
      <c r="E9" s="46">
        <v>2054537146.1173</v>
      </c>
      <c r="F9" s="46">
        <v>200458069.94490001</v>
      </c>
      <c r="G9" s="46">
        <v>95258218.974999994</v>
      </c>
      <c r="H9" s="46">
        <v>0</v>
      </c>
      <c r="I9" s="47">
        <f t="shared" si="0"/>
        <v>95258218.974999994</v>
      </c>
      <c r="J9" s="46">
        <v>4097435359.9380002</v>
      </c>
      <c r="K9" s="52">
        <f t="shared" si="1"/>
        <v>7568425614.6796999</v>
      </c>
    </row>
    <row r="10" spans="1:13">
      <c r="A10" s="44">
        <v>5</v>
      </c>
      <c r="B10" s="45" t="s">
        <v>91</v>
      </c>
      <c r="C10" s="46">
        <v>1272258070.2063999</v>
      </c>
      <c r="D10" s="46">
        <v>0</v>
      </c>
      <c r="E10" s="46">
        <v>2332306228.1255002</v>
      </c>
      <c r="F10" s="46">
        <v>154005289.88159999</v>
      </c>
      <c r="G10" s="46">
        <v>108136928.9501</v>
      </c>
      <c r="H10" s="46">
        <v>0</v>
      </c>
      <c r="I10" s="47">
        <f t="shared" si="0"/>
        <v>108136928.9501</v>
      </c>
      <c r="J10" s="46">
        <v>3767467623.4949002</v>
      </c>
      <c r="K10" s="52">
        <f t="shared" si="1"/>
        <v>7634174140.6584997</v>
      </c>
    </row>
    <row r="11" spans="1:13">
      <c r="A11" s="44">
        <v>6</v>
      </c>
      <c r="B11" s="45" t="s">
        <v>92</v>
      </c>
      <c r="C11" s="46">
        <v>517855603.45990002</v>
      </c>
      <c r="D11" s="46">
        <v>0</v>
      </c>
      <c r="E11" s="46">
        <v>949334005.02869999</v>
      </c>
      <c r="F11" s="46">
        <v>63927502.6426</v>
      </c>
      <c r="G11" s="46">
        <v>44015688.254500002</v>
      </c>
      <c r="H11" s="47">
        <f>G11/2</f>
        <v>22007844.127250001</v>
      </c>
      <c r="I11" s="47">
        <f t="shared" si="0"/>
        <v>22007844.127250001</v>
      </c>
      <c r="J11" s="46">
        <v>2177004306.2212</v>
      </c>
      <c r="K11" s="52">
        <f t="shared" si="1"/>
        <v>3730129261.47965</v>
      </c>
    </row>
    <row r="12" spans="1:13">
      <c r="A12" s="44">
        <v>7</v>
      </c>
      <c r="B12" s="45" t="s">
        <v>93</v>
      </c>
      <c r="C12" s="46">
        <v>1384413686.1561999</v>
      </c>
      <c r="D12" s="46">
        <v>0</v>
      </c>
      <c r="E12" s="46">
        <v>2537910144.2848001</v>
      </c>
      <c r="F12" s="46">
        <v>164499189.5372</v>
      </c>
      <c r="G12" s="46">
        <v>117669714.9135</v>
      </c>
      <c r="H12" s="47">
        <f>G12/2</f>
        <v>58834857.456749998</v>
      </c>
      <c r="I12" s="47">
        <f t="shared" si="0"/>
        <v>58834857.456749998</v>
      </c>
      <c r="J12" s="46">
        <v>4064725238.1195998</v>
      </c>
      <c r="K12" s="52">
        <f t="shared" si="1"/>
        <v>8210383115.5545502</v>
      </c>
    </row>
    <row r="13" spans="1:13">
      <c r="A13" s="44">
        <v>8</v>
      </c>
      <c r="B13" s="45" t="s">
        <v>94</v>
      </c>
      <c r="C13" s="46">
        <v>1503058387.4714999</v>
      </c>
      <c r="D13" s="46">
        <v>0</v>
      </c>
      <c r="E13" s="46">
        <v>2755409865.6801</v>
      </c>
      <c r="F13" s="46">
        <v>180629201.83430001</v>
      </c>
      <c r="G13" s="46">
        <v>127754047.59469999</v>
      </c>
      <c r="H13" s="46">
        <v>0</v>
      </c>
      <c r="I13" s="47">
        <f t="shared" si="0"/>
        <v>127754047.59469999</v>
      </c>
      <c r="J13" s="46">
        <v>4621782935.4672003</v>
      </c>
      <c r="K13" s="52">
        <f t="shared" si="1"/>
        <v>9188634438.0478001</v>
      </c>
    </row>
    <row r="14" spans="1:13">
      <c r="A14" s="44">
        <v>9</v>
      </c>
      <c r="B14" s="45" t="s">
        <v>95</v>
      </c>
      <c r="C14" s="46">
        <v>968974402.21739995</v>
      </c>
      <c r="D14" s="46">
        <v>0</v>
      </c>
      <c r="E14" s="46">
        <v>1776325956.2737</v>
      </c>
      <c r="F14" s="46">
        <v>126857405.9232</v>
      </c>
      <c r="G14" s="46">
        <v>82359010.754999995</v>
      </c>
      <c r="H14" s="47">
        <f>G14/2</f>
        <v>41179505.377499998</v>
      </c>
      <c r="I14" s="47">
        <f t="shared" si="0"/>
        <v>41179505.377499998</v>
      </c>
      <c r="J14" s="46">
        <v>2953081329.4717002</v>
      </c>
      <c r="K14" s="52">
        <f t="shared" si="1"/>
        <v>5866418599.2635002</v>
      </c>
    </row>
    <row r="15" spans="1:13">
      <c r="A15" s="44">
        <v>10</v>
      </c>
      <c r="B15" s="45" t="s">
        <v>96</v>
      </c>
      <c r="C15" s="46">
        <v>1241601724.2279</v>
      </c>
      <c r="D15" s="46">
        <v>0</v>
      </c>
      <c r="E15" s="46">
        <v>2276106948.8038001</v>
      </c>
      <c r="F15" s="46">
        <v>217416740.83050001</v>
      </c>
      <c r="G15" s="46">
        <v>105531260.1908</v>
      </c>
      <c r="H15" s="47">
        <f>G15/2</f>
        <v>52765630.095399998</v>
      </c>
      <c r="I15" s="47">
        <f t="shared" si="0"/>
        <v>52765630.095399998</v>
      </c>
      <c r="J15" s="46">
        <v>4262837192.0837002</v>
      </c>
      <c r="K15" s="52">
        <f t="shared" si="1"/>
        <v>8050728236.0412998</v>
      </c>
    </row>
    <row r="16" spans="1:13">
      <c r="A16" s="44">
        <v>11</v>
      </c>
      <c r="B16" s="45" t="s">
        <v>97</v>
      </c>
      <c r="C16" s="46">
        <v>716784814.91390002</v>
      </c>
      <c r="D16" s="46">
        <f>-7382883.5938</f>
        <v>-7382883.5937999999</v>
      </c>
      <c r="E16" s="46">
        <v>1314011462.9251001</v>
      </c>
      <c r="F16" s="46">
        <v>91283152.110699996</v>
      </c>
      <c r="G16" s="46">
        <v>60923888.335199997</v>
      </c>
      <c r="H16" s="46">
        <v>0</v>
      </c>
      <c r="I16" s="47">
        <f t="shared" si="0"/>
        <v>60923888.335199997</v>
      </c>
      <c r="J16" s="46">
        <v>2342616987.2842002</v>
      </c>
      <c r="K16" s="52">
        <f t="shared" si="1"/>
        <v>4518237421.9752998</v>
      </c>
    </row>
    <row r="17" spans="1:11">
      <c r="A17" s="44">
        <v>12</v>
      </c>
      <c r="B17" s="45" t="s">
        <v>98</v>
      </c>
      <c r="C17" s="46">
        <v>949993370.82219994</v>
      </c>
      <c r="D17" s="46">
        <v>0</v>
      </c>
      <c r="E17" s="46">
        <v>1741529888.7335</v>
      </c>
      <c r="F17" s="46">
        <v>169393624.50909999</v>
      </c>
      <c r="G17" s="46">
        <v>80745697.786599994</v>
      </c>
      <c r="H17" s="47">
        <f>G17/2</f>
        <v>40372848.893299997</v>
      </c>
      <c r="I17" s="47">
        <f t="shared" si="0"/>
        <v>40372848.893299997</v>
      </c>
      <c r="J17" s="46">
        <v>3331774858.1332002</v>
      </c>
      <c r="K17" s="52">
        <f t="shared" si="1"/>
        <v>6233064591.0913</v>
      </c>
    </row>
    <row r="18" spans="1:11">
      <c r="A18" s="44">
        <v>13</v>
      </c>
      <c r="B18" s="45" t="s">
        <v>99</v>
      </c>
      <c r="C18" s="46">
        <v>754329187.32459998</v>
      </c>
      <c r="D18" s="46">
        <v>0</v>
      </c>
      <c r="E18" s="46">
        <v>1382837887.1025</v>
      </c>
      <c r="F18" s="46">
        <v>110023058.8699</v>
      </c>
      <c r="G18" s="46">
        <v>64115012.232600003</v>
      </c>
      <c r="H18" s="46">
        <v>0</v>
      </c>
      <c r="I18" s="47">
        <f t="shared" si="0"/>
        <v>64115012.232600003</v>
      </c>
      <c r="J18" s="46">
        <v>2748819408.8214998</v>
      </c>
      <c r="K18" s="52">
        <f t="shared" si="1"/>
        <v>5060124554.3511</v>
      </c>
    </row>
    <row r="19" spans="1:11">
      <c r="A19" s="44">
        <v>14</v>
      </c>
      <c r="B19" s="45" t="s">
        <v>100</v>
      </c>
      <c r="C19" s="46">
        <v>965207388.30869997</v>
      </c>
      <c r="D19" s="46">
        <v>0</v>
      </c>
      <c r="E19" s="46">
        <v>1769420258.2818999</v>
      </c>
      <c r="F19" s="46">
        <v>145072013.0099</v>
      </c>
      <c r="G19" s="46">
        <v>82038829.397499993</v>
      </c>
      <c r="H19" s="46">
        <v>0</v>
      </c>
      <c r="I19" s="47">
        <f t="shared" si="0"/>
        <v>82038829.397499993</v>
      </c>
      <c r="J19" s="46">
        <v>3020767428.1754999</v>
      </c>
      <c r="K19" s="52">
        <f t="shared" si="1"/>
        <v>5982505917.1735001</v>
      </c>
    </row>
    <row r="20" spans="1:11">
      <c r="A20" s="44">
        <v>15</v>
      </c>
      <c r="B20" s="45" t="s">
        <v>101</v>
      </c>
      <c r="C20" s="46">
        <v>661360776.59539998</v>
      </c>
      <c r="D20" s="46">
        <v>0</v>
      </c>
      <c r="E20" s="46">
        <v>1212407996.7846999</v>
      </c>
      <c r="F20" s="46">
        <v>83418340.0185</v>
      </c>
      <c r="G20" s="46">
        <v>56213063.201499999</v>
      </c>
      <c r="H20" s="46">
        <v>56213063.200000003</v>
      </c>
      <c r="I20" s="47">
        <f t="shared" si="0"/>
        <v>1.4999955892562901E-3</v>
      </c>
      <c r="J20" s="46">
        <v>2102450477.2853999</v>
      </c>
      <c r="K20" s="52">
        <f t="shared" si="1"/>
        <v>4059637590.6855001</v>
      </c>
    </row>
    <row r="21" spans="1:11">
      <c r="A21" s="44">
        <v>16</v>
      </c>
      <c r="B21" s="45" t="s">
        <v>102</v>
      </c>
      <c r="C21" s="46">
        <v>1293592608.9243</v>
      </c>
      <c r="D21" s="46">
        <v>0</v>
      </c>
      <c r="E21" s="46">
        <v>2371416750.3470998</v>
      </c>
      <c r="F21" s="46">
        <v>193047707.7008</v>
      </c>
      <c r="G21" s="46">
        <v>109950280.7779</v>
      </c>
      <c r="H21" s="47">
        <f>G21/2</f>
        <v>54975140.388949998</v>
      </c>
      <c r="I21" s="47">
        <f t="shared" si="0"/>
        <v>54975140.388949998</v>
      </c>
      <c r="J21" s="46">
        <v>4284047048.2421999</v>
      </c>
      <c r="K21" s="52">
        <f t="shared" si="1"/>
        <v>8197079255.6033497</v>
      </c>
    </row>
    <row r="22" spans="1:11">
      <c r="A22" s="44">
        <v>17</v>
      </c>
      <c r="B22" s="45" t="s">
        <v>103</v>
      </c>
      <c r="C22" s="46">
        <v>1359040831.5378001</v>
      </c>
      <c r="D22" s="46">
        <v>0</v>
      </c>
      <c r="E22" s="46">
        <v>2491396572.6768999</v>
      </c>
      <c r="F22" s="46">
        <v>175279018.15369999</v>
      </c>
      <c r="G22" s="46">
        <v>115513122.1265</v>
      </c>
      <c r="H22" s="46">
        <v>0</v>
      </c>
      <c r="I22" s="47">
        <f t="shared" si="0"/>
        <v>115513122.1265</v>
      </c>
      <c r="J22" s="46">
        <v>4574187092.4085999</v>
      </c>
      <c r="K22" s="52">
        <f t="shared" si="1"/>
        <v>8715416636.9034996</v>
      </c>
    </row>
    <row r="23" spans="1:11">
      <c r="A23" s="44">
        <v>18</v>
      </c>
      <c r="B23" s="45" t="s">
        <v>104</v>
      </c>
      <c r="C23" s="46">
        <v>1528370102.6903</v>
      </c>
      <c r="D23" s="46">
        <v>0</v>
      </c>
      <c r="E23" s="46">
        <v>2801811356.4085002</v>
      </c>
      <c r="F23" s="46">
        <v>210005502.37940001</v>
      </c>
      <c r="G23" s="46">
        <v>129905443.7726</v>
      </c>
      <c r="H23" s="46">
        <v>129905443.77</v>
      </c>
      <c r="I23" s="47">
        <f t="shared" si="0"/>
        <v>2.5999993085861202E-3</v>
      </c>
      <c r="J23" s="46">
        <v>4728076561.2587996</v>
      </c>
      <c r="K23" s="52">
        <f t="shared" si="1"/>
        <v>9268263522.7395992</v>
      </c>
    </row>
    <row r="24" spans="1:11">
      <c r="A24" s="44">
        <v>19</v>
      </c>
      <c r="B24" s="45" t="s">
        <v>105</v>
      </c>
      <c r="C24" s="46">
        <v>2433296193.5563998</v>
      </c>
      <c r="D24" s="46">
        <v>0</v>
      </c>
      <c r="E24" s="46">
        <v>4460723810.6871004</v>
      </c>
      <c r="F24" s="46">
        <v>352072372.96609998</v>
      </c>
      <c r="G24" s="46">
        <v>206820600.12720001</v>
      </c>
      <c r="H24" s="46">
        <v>0</v>
      </c>
      <c r="I24" s="47">
        <f t="shared" si="0"/>
        <v>206820600.12720001</v>
      </c>
      <c r="J24" s="46">
        <v>8452192987.8958998</v>
      </c>
      <c r="K24" s="52">
        <f t="shared" si="1"/>
        <v>15905105965.2327</v>
      </c>
    </row>
    <row r="25" spans="1:11">
      <c r="A25" s="44">
        <v>20</v>
      </c>
      <c r="B25" s="45" t="s">
        <v>106</v>
      </c>
      <c r="C25" s="46">
        <v>1852509810.3394001</v>
      </c>
      <c r="D25" s="46">
        <v>0</v>
      </c>
      <c r="E25" s="46">
        <v>3396024964.9809999</v>
      </c>
      <c r="F25" s="46">
        <v>232557725.9109</v>
      </c>
      <c r="G25" s="46">
        <v>157456043.25940001</v>
      </c>
      <c r="H25" s="46">
        <v>0</v>
      </c>
      <c r="I25" s="47">
        <f t="shared" si="0"/>
        <v>157456043.25940001</v>
      </c>
      <c r="J25" s="46">
        <v>5695694287.2469997</v>
      </c>
      <c r="K25" s="52">
        <f t="shared" si="1"/>
        <v>11334242831.7377</v>
      </c>
    </row>
    <row r="26" spans="1:11">
      <c r="A26" s="44">
        <v>21</v>
      </c>
      <c r="B26" s="45" t="s">
        <v>107</v>
      </c>
      <c r="C26" s="46">
        <v>1169132537.1264999</v>
      </c>
      <c r="D26" s="46">
        <v>0</v>
      </c>
      <c r="E26" s="46">
        <v>2143256279.2887001</v>
      </c>
      <c r="F26" s="46">
        <v>137632866.4316</v>
      </c>
      <c r="G26" s="46">
        <v>99371664.492400005</v>
      </c>
      <c r="H26" s="47">
        <f>G26/2</f>
        <v>49685832.246200003</v>
      </c>
      <c r="I26" s="47">
        <f t="shared" si="0"/>
        <v>49685832.246200003</v>
      </c>
      <c r="J26" s="46">
        <v>3364124996.6854</v>
      </c>
      <c r="K26" s="52">
        <f t="shared" si="1"/>
        <v>6863832511.7784004</v>
      </c>
    </row>
    <row r="27" spans="1:11">
      <c r="A27" s="44">
        <v>22</v>
      </c>
      <c r="B27" s="45" t="s">
        <v>108</v>
      </c>
      <c r="C27" s="46">
        <v>1208384114.3422</v>
      </c>
      <c r="D27" s="46">
        <v>0</v>
      </c>
      <c r="E27" s="46">
        <v>2215212354.9836001</v>
      </c>
      <c r="F27" s="46">
        <v>144210680.47279999</v>
      </c>
      <c r="G27" s="46">
        <v>102707894.07979999</v>
      </c>
      <c r="H27" s="47">
        <f>G27/2</f>
        <v>51353947.039899997</v>
      </c>
      <c r="I27" s="47">
        <f t="shared" si="0"/>
        <v>51353947.039899997</v>
      </c>
      <c r="J27" s="46">
        <v>3493854409.6652999</v>
      </c>
      <c r="K27" s="52">
        <f t="shared" si="1"/>
        <v>7113015506.5038004</v>
      </c>
    </row>
    <row r="28" spans="1:11">
      <c r="A28" s="44">
        <v>23</v>
      </c>
      <c r="B28" s="45" t="s">
        <v>109</v>
      </c>
      <c r="C28" s="46">
        <v>855058332.995</v>
      </c>
      <c r="D28" s="46">
        <v>0</v>
      </c>
      <c r="E28" s="46">
        <v>1567494773.3921001</v>
      </c>
      <c r="F28" s="46">
        <v>116007635.04799999</v>
      </c>
      <c r="G28" s="46">
        <v>72676593.191799998</v>
      </c>
      <c r="H28" s="47">
        <f>G28/2</f>
        <v>36338296.595899999</v>
      </c>
      <c r="I28" s="47">
        <f t="shared" si="0"/>
        <v>36338296.595899999</v>
      </c>
      <c r="J28" s="46">
        <v>2692104523.8383999</v>
      </c>
      <c r="K28" s="52">
        <f t="shared" si="1"/>
        <v>5267003561.8694</v>
      </c>
    </row>
    <row r="29" spans="1:11">
      <c r="A29" s="44">
        <v>24</v>
      </c>
      <c r="B29" s="45" t="s">
        <v>110</v>
      </c>
      <c r="C29" s="46">
        <v>1456588610.8736</v>
      </c>
      <c r="D29" s="46">
        <v>0</v>
      </c>
      <c r="E29" s="46">
        <v>2670221371.3663001</v>
      </c>
      <c r="F29" s="46">
        <v>551256709.44519997</v>
      </c>
      <c r="G29" s="46">
        <v>123804299.4673</v>
      </c>
      <c r="H29" s="46">
        <v>0</v>
      </c>
      <c r="I29" s="47">
        <f t="shared" si="0"/>
        <v>123804299.4673</v>
      </c>
      <c r="J29" s="46">
        <v>23571918771.150101</v>
      </c>
      <c r="K29" s="52">
        <f t="shared" si="1"/>
        <v>28373789762.302502</v>
      </c>
    </row>
    <row r="30" spans="1:11">
      <c r="A30" s="44">
        <v>25</v>
      </c>
      <c r="B30" s="45" t="s">
        <v>111</v>
      </c>
      <c r="C30" s="46">
        <v>762859406.07459998</v>
      </c>
      <c r="D30" s="46">
        <v>0</v>
      </c>
      <c r="E30" s="46">
        <v>1398475502.4454</v>
      </c>
      <c r="F30" s="46">
        <v>92264325.915299997</v>
      </c>
      <c r="G30" s="46">
        <v>64840047.2557</v>
      </c>
      <c r="H30" s="46">
        <v>64840047.259999998</v>
      </c>
      <c r="I30" s="47">
        <f t="shared" si="0"/>
        <v>-4.2999982833862296E-3</v>
      </c>
      <c r="J30" s="46">
        <v>2102220693.076</v>
      </c>
      <c r="K30" s="52">
        <f t="shared" si="1"/>
        <v>4355819927.507</v>
      </c>
    </row>
    <row r="31" spans="1:11">
      <c r="A31" s="44">
        <v>26</v>
      </c>
      <c r="B31" s="45" t="s">
        <v>112</v>
      </c>
      <c r="C31" s="46">
        <v>1411993915.8564</v>
      </c>
      <c r="D31" s="46">
        <v>0</v>
      </c>
      <c r="E31" s="46">
        <v>2588470280.6353002</v>
      </c>
      <c r="F31" s="46">
        <v>172943879.48210001</v>
      </c>
      <c r="G31" s="46">
        <v>120013925.8944</v>
      </c>
      <c r="H31" s="47">
        <f>G31/2</f>
        <v>60006962.9472</v>
      </c>
      <c r="I31" s="47">
        <f t="shared" si="0"/>
        <v>60006962.9472</v>
      </c>
      <c r="J31" s="46">
        <v>4118205312.9960999</v>
      </c>
      <c r="K31" s="52">
        <f t="shared" si="1"/>
        <v>8351620351.9171</v>
      </c>
    </row>
    <row r="32" spans="1:11">
      <c r="A32" s="44">
        <v>27</v>
      </c>
      <c r="B32" s="45" t="s">
        <v>113</v>
      </c>
      <c r="C32" s="46">
        <v>1007311354.316</v>
      </c>
      <c r="D32" s="46">
        <v>0</v>
      </c>
      <c r="E32" s="46">
        <v>1846605339.2388999</v>
      </c>
      <c r="F32" s="46">
        <v>180392053.92070001</v>
      </c>
      <c r="G32" s="46">
        <v>85617500.806600004</v>
      </c>
      <c r="H32" s="46">
        <v>0</v>
      </c>
      <c r="I32" s="47">
        <f t="shared" si="0"/>
        <v>85617500.806600004</v>
      </c>
      <c r="J32" s="46">
        <v>3533266416.5082002</v>
      </c>
      <c r="K32" s="52">
        <f t="shared" si="1"/>
        <v>6653192664.7903996</v>
      </c>
    </row>
    <row r="33" spans="1:11">
      <c r="A33" s="44">
        <v>28</v>
      </c>
      <c r="B33" s="45" t="s">
        <v>114</v>
      </c>
      <c r="C33" s="46">
        <v>962046060.28550005</v>
      </c>
      <c r="D33" s="46">
        <v>0</v>
      </c>
      <c r="E33" s="46">
        <v>1763624904.9559</v>
      </c>
      <c r="F33" s="46">
        <v>144090463.53310001</v>
      </c>
      <c r="G33" s="46">
        <v>81770128.957200006</v>
      </c>
      <c r="H33" s="47">
        <f>G33/2</f>
        <v>40885064.478600003</v>
      </c>
      <c r="I33" s="47">
        <f t="shared" si="0"/>
        <v>40885064.478600003</v>
      </c>
      <c r="J33" s="46">
        <v>3142906306.6610999</v>
      </c>
      <c r="K33" s="52">
        <f t="shared" si="1"/>
        <v>6053552799.9141998</v>
      </c>
    </row>
    <row r="34" spans="1:11">
      <c r="A34" s="44">
        <v>29</v>
      </c>
      <c r="B34" s="45" t="s">
        <v>115</v>
      </c>
      <c r="C34" s="46">
        <v>1303115712.2764001</v>
      </c>
      <c r="D34" s="46">
        <v>0</v>
      </c>
      <c r="E34" s="46">
        <v>2388874523.8751998</v>
      </c>
      <c r="F34" s="46">
        <v>192577241.76890001</v>
      </c>
      <c r="G34" s="46">
        <v>110759707.0845</v>
      </c>
      <c r="H34" s="46">
        <v>0</v>
      </c>
      <c r="I34" s="47">
        <f t="shared" si="0"/>
        <v>110759707.0845</v>
      </c>
      <c r="J34" s="46">
        <v>4411599761.2821999</v>
      </c>
      <c r="K34" s="52">
        <f t="shared" si="1"/>
        <v>8406926946.2872</v>
      </c>
    </row>
    <row r="35" spans="1:11">
      <c r="A35" s="44">
        <v>30</v>
      </c>
      <c r="B35" s="45" t="s">
        <v>116</v>
      </c>
      <c r="C35" s="46">
        <v>1643778796.3020999</v>
      </c>
      <c r="D35" s="46">
        <v>0</v>
      </c>
      <c r="E35" s="46">
        <v>3013378821.5278001</v>
      </c>
      <c r="F35" s="46">
        <v>282742947.58960003</v>
      </c>
      <c r="G35" s="46">
        <v>139714728.53490001</v>
      </c>
      <c r="H35" s="46">
        <v>0</v>
      </c>
      <c r="I35" s="47">
        <f t="shared" si="0"/>
        <v>139714728.53490001</v>
      </c>
      <c r="J35" s="46">
        <v>7309525352.9650002</v>
      </c>
      <c r="K35" s="52">
        <f t="shared" si="1"/>
        <v>12389140646.919399</v>
      </c>
    </row>
    <row r="36" spans="1:11">
      <c r="A36" s="44">
        <v>31</v>
      </c>
      <c r="B36" s="45" t="s">
        <v>117</v>
      </c>
      <c r="C36" s="46">
        <v>1030429062.0206</v>
      </c>
      <c r="D36" s="46">
        <v>0</v>
      </c>
      <c r="E36" s="46">
        <v>1888984770.6787</v>
      </c>
      <c r="F36" s="46">
        <v>131813061.15019999</v>
      </c>
      <c r="G36" s="46">
        <v>87582414.981099993</v>
      </c>
      <c r="H36" s="47">
        <f>G36/2</f>
        <v>43791207.490549996</v>
      </c>
      <c r="I36" s="47">
        <f t="shared" si="0"/>
        <v>43791207.490549996</v>
      </c>
      <c r="J36" s="46">
        <v>3013706210.8864002</v>
      </c>
      <c r="K36" s="52">
        <f t="shared" si="1"/>
        <v>6108724312.22645</v>
      </c>
    </row>
    <row r="37" spans="1:11">
      <c r="A37" s="44">
        <v>32</v>
      </c>
      <c r="B37" s="45" t="s">
        <v>118</v>
      </c>
      <c r="C37" s="46">
        <v>1277273946.1668999</v>
      </c>
      <c r="D37" s="46">
        <v>0</v>
      </c>
      <c r="E37" s="46">
        <v>2341501342.7153001</v>
      </c>
      <c r="F37" s="46">
        <v>221635993.58809999</v>
      </c>
      <c r="G37" s="46">
        <v>108563258.66680001</v>
      </c>
      <c r="H37" s="47">
        <f>G37/2</f>
        <v>54281629.333400004</v>
      </c>
      <c r="I37" s="47">
        <f t="shared" si="0"/>
        <v>54281629.333400004</v>
      </c>
      <c r="J37" s="46">
        <v>8961889492.8852997</v>
      </c>
      <c r="K37" s="52">
        <f t="shared" si="1"/>
        <v>12856582404.688999</v>
      </c>
    </row>
    <row r="38" spans="1:11">
      <c r="A38" s="44">
        <v>33</v>
      </c>
      <c r="B38" s="45" t="s">
        <v>119</v>
      </c>
      <c r="C38" s="46">
        <v>1286412555.0594001</v>
      </c>
      <c r="D38" s="46">
        <v>0</v>
      </c>
      <c r="E38" s="46">
        <v>2358254260.1729002</v>
      </c>
      <c r="F38" s="46">
        <v>155240959.87760001</v>
      </c>
      <c r="G38" s="46">
        <v>109340004.4568</v>
      </c>
      <c r="H38" s="46">
        <v>0</v>
      </c>
      <c r="I38" s="47">
        <f t="shared" si="0"/>
        <v>109340004.4568</v>
      </c>
      <c r="J38" s="46">
        <v>3877760626.0485001</v>
      </c>
      <c r="K38" s="52">
        <f t="shared" si="1"/>
        <v>7787008405.6152</v>
      </c>
    </row>
    <row r="39" spans="1:11">
      <c r="A39" s="44">
        <v>34</v>
      </c>
      <c r="B39" s="45" t="s">
        <v>120</v>
      </c>
      <c r="C39" s="46">
        <v>964170513.78859997</v>
      </c>
      <c r="D39" s="46">
        <v>0</v>
      </c>
      <c r="E39" s="46">
        <v>1767519457.684</v>
      </c>
      <c r="F39" s="46">
        <v>103924065.8726</v>
      </c>
      <c r="G39" s="46">
        <v>81950699.144099995</v>
      </c>
      <c r="H39" s="46">
        <v>81950699.140000001</v>
      </c>
      <c r="I39" s="47">
        <f t="shared" si="0"/>
        <v>4.1000097990036002E-3</v>
      </c>
      <c r="J39" s="46">
        <v>3240754034.257</v>
      </c>
      <c r="K39" s="52">
        <f t="shared" si="1"/>
        <v>6076368071.6063004</v>
      </c>
    </row>
    <row r="40" spans="1:11">
      <c r="A40" s="44">
        <v>35</v>
      </c>
      <c r="B40" s="45" t="s">
        <v>121</v>
      </c>
      <c r="C40" s="46">
        <v>969388954.23339999</v>
      </c>
      <c r="D40" s="46">
        <v>0</v>
      </c>
      <c r="E40" s="46">
        <v>1777085913.9202001</v>
      </c>
      <c r="F40" s="46">
        <v>108481993.34029999</v>
      </c>
      <c r="G40" s="46">
        <v>82394246.044400007</v>
      </c>
      <c r="H40" s="46">
        <v>0</v>
      </c>
      <c r="I40" s="47">
        <f t="shared" si="0"/>
        <v>82394246.044400007</v>
      </c>
      <c r="J40" s="46">
        <v>2713069679.7245998</v>
      </c>
      <c r="K40" s="52">
        <f t="shared" si="1"/>
        <v>5650420787.2629004</v>
      </c>
    </row>
    <row r="41" spans="1:11">
      <c r="A41" s="44">
        <v>36</v>
      </c>
      <c r="B41" s="45" t="s">
        <v>122</v>
      </c>
      <c r="C41" s="46">
        <v>875907721.9957</v>
      </c>
      <c r="D41" s="46">
        <v>0</v>
      </c>
      <c r="E41" s="46">
        <v>1605715918.1092999</v>
      </c>
      <c r="F41" s="46">
        <v>107954147.2589</v>
      </c>
      <c r="G41" s="46">
        <v>74448709.202800006</v>
      </c>
      <c r="H41" s="46">
        <v>0</v>
      </c>
      <c r="I41" s="47">
        <f t="shared" si="0"/>
        <v>74448709.202800006</v>
      </c>
      <c r="J41" s="46">
        <v>2649826290.5692</v>
      </c>
      <c r="K41" s="52">
        <f t="shared" si="1"/>
        <v>5313852787.1358995</v>
      </c>
    </row>
    <row r="42" spans="1:11">
      <c r="A42" s="44">
        <v>37</v>
      </c>
      <c r="B42" s="45" t="s">
        <v>929</v>
      </c>
      <c r="C42" s="46">
        <v>386861534.71630001</v>
      </c>
      <c r="D42" s="46">
        <v>0</v>
      </c>
      <c r="E42" s="46">
        <v>709195396.72850001</v>
      </c>
      <c r="F42" s="46">
        <v>120783687.0793</v>
      </c>
      <c r="G42" s="46">
        <v>32881707.943399999</v>
      </c>
      <c r="H42" s="46">
        <v>0</v>
      </c>
      <c r="I42" s="47">
        <f t="shared" si="0"/>
        <v>32881707.943399999</v>
      </c>
      <c r="J42" s="46">
        <v>2485939513.3292999</v>
      </c>
      <c r="K42" s="52">
        <f t="shared" si="1"/>
        <v>3735661839.7968001</v>
      </c>
    </row>
    <row r="43" spans="1:11">
      <c r="A43" s="29"/>
      <c r="B43" s="29"/>
      <c r="C43" s="39">
        <f>SUM(C6:C42)</f>
        <v>42577282923.016502</v>
      </c>
      <c r="D43" s="39">
        <f t="shared" ref="D43:K43" si="2">SUM(D6:D42)</f>
        <v>-7382883.5937999999</v>
      </c>
      <c r="E43" s="39">
        <f t="shared" si="2"/>
        <v>78052766544.388397</v>
      </c>
      <c r="F43" s="39">
        <f t="shared" si="2"/>
        <v>6308364279.2270002</v>
      </c>
      <c r="G43" s="39">
        <f t="shared" si="2"/>
        <v>3618901484.0212998</v>
      </c>
      <c r="H43" s="39">
        <f t="shared" si="2"/>
        <v>1040043471.19305</v>
      </c>
      <c r="I43" s="39">
        <f t="shared" si="2"/>
        <v>2578858012.8282499</v>
      </c>
      <c r="J43" s="39">
        <f t="shared" si="2"/>
        <v>163259971645.655</v>
      </c>
      <c r="K43" s="39">
        <f t="shared" si="2"/>
        <v>292769860521.52197</v>
      </c>
    </row>
    <row r="44" spans="1:11">
      <c r="K44" s="38"/>
    </row>
    <row r="45" spans="1:11">
      <c r="I45" s="48"/>
    </row>
    <row r="46" spans="1:11">
      <c r="C46" s="48"/>
      <c r="D46" s="49"/>
      <c r="K46" s="38"/>
    </row>
  </sheetData>
  <mergeCells count="3">
    <mergeCell ref="A1:K1"/>
    <mergeCell ref="A2:K2"/>
    <mergeCell ref="A3:K3"/>
  </mergeCells>
  <pageMargins left="0.31458333333333299" right="0.31458333333333299" top="0.35416666666666702" bottom="0.35416666666666702" header="0.31458333333333299" footer="0.31458333333333299"/>
  <pageSetup paperSize="9" scale="56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2"/>
  <sheetViews>
    <sheetView workbookViewId="0">
      <selection sqref="A1:E1"/>
    </sheetView>
  </sheetViews>
  <sheetFormatPr defaultColWidth="8.88671875" defaultRowHeight="18"/>
  <cols>
    <col min="1" max="1" width="8.88671875" style="30"/>
    <col min="2" max="2" width="20.109375" style="30" customWidth="1"/>
    <col min="3" max="3" width="26.33203125" style="30" customWidth="1"/>
    <col min="4" max="4" width="28.6640625" style="30" customWidth="1"/>
    <col min="5" max="5" width="24.88671875" style="30" customWidth="1"/>
    <col min="6" max="7" width="8.88671875" style="30"/>
    <col min="8" max="8" width="21.6640625" style="30" customWidth="1"/>
    <col min="9" max="9" width="22.6640625" style="30" customWidth="1"/>
    <col min="10" max="16384" width="8.88671875" style="30"/>
  </cols>
  <sheetData>
    <row r="1" spans="1:9" ht="20.399999999999999">
      <c r="A1" s="194" t="s">
        <v>124</v>
      </c>
      <c r="B1" s="150"/>
      <c r="C1" s="150"/>
      <c r="D1" s="150"/>
      <c r="E1" s="150"/>
    </row>
    <row r="2" spans="1:9" ht="20.399999999999999">
      <c r="A2" s="194" t="s">
        <v>63</v>
      </c>
      <c r="B2" s="150"/>
      <c r="C2" s="150"/>
      <c r="D2" s="150"/>
      <c r="E2" s="150"/>
    </row>
    <row r="3" spans="1:9" ht="45.75" customHeight="1">
      <c r="A3" s="195" t="s">
        <v>949</v>
      </c>
      <c r="B3" s="196"/>
      <c r="C3" s="196"/>
      <c r="D3" s="196"/>
      <c r="E3" s="196"/>
    </row>
    <row r="4" spans="1:9" ht="62.25" customHeight="1">
      <c r="A4" s="32" t="s">
        <v>950</v>
      </c>
      <c r="B4" s="32" t="s">
        <v>126</v>
      </c>
      <c r="C4" s="3" t="s">
        <v>951</v>
      </c>
      <c r="D4" s="4" t="s">
        <v>952</v>
      </c>
      <c r="E4" s="15" t="s">
        <v>946</v>
      </c>
    </row>
    <row r="5" spans="1:9">
      <c r="A5" s="33"/>
      <c r="B5" s="33"/>
      <c r="C5" s="144" t="s">
        <v>28</v>
      </c>
      <c r="D5" s="144" t="s">
        <v>28</v>
      </c>
      <c r="E5" s="144" t="s">
        <v>28</v>
      </c>
    </row>
    <row r="6" spans="1:9">
      <c r="A6" s="34">
        <v>1</v>
      </c>
      <c r="B6" s="35" t="s">
        <v>87</v>
      </c>
      <c r="C6" s="36">
        <v>37849504.375100002</v>
      </c>
      <c r="D6" s="36">
        <v>69385792.751399994</v>
      </c>
      <c r="E6" s="37">
        <f>C6+D6</f>
        <v>107235297.1265</v>
      </c>
      <c r="H6" s="38"/>
      <c r="I6" s="38"/>
    </row>
    <row r="7" spans="1:9">
      <c r="A7" s="34">
        <v>2</v>
      </c>
      <c r="B7" s="35" t="s">
        <v>88</v>
      </c>
      <c r="C7" s="36">
        <v>40265363.812700003</v>
      </c>
      <c r="D7" s="36">
        <v>73814551.463499993</v>
      </c>
      <c r="E7" s="37">
        <f t="shared" ref="E7:E41" si="0">C7+D7</f>
        <v>114079915.2762</v>
      </c>
      <c r="H7" s="38"/>
      <c r="I7" s="38"/>
    </row>
    <row r="8" spans="1:9">
      <c r="A8" s="34">
        <v>3</v>
      </c>
      <c r="B8" s="35" t="s">
        <v>89</v>
      </c>
      <c r="C8" s="36">
        <v>40639546.674199998</v>
      </c>
      <c r="D8" s="36">
        <v>74500504.289499998</v>
      </c>
      <c r="E8" s="37">
        <f t="shared" si="0"/>
        <v>115140050.9637</v>
      </c>
      <c r="H8" s="38"/>
      <c r="I8" s="38"/>
    </row>
    <row r="9" spans="1:9">
      <c r="A9" s="34">
        <v>4</v>
      </c>
      <c r="B9" s="35" t="s">
        <v>90</v>
      </c>
      <c r="C9" s="36">
        <v>40189931.394000001</v>
      </c>
      <c r="D9" s="36">
        <v>73676268.591499999</v>
      </c>
      <c r="E9" s="37">
        <f t="shared" si="0"/>
        <v>113866199.98549999</v>
      </c>
      <c r="H9" s="38"/>
      <c r="I9" s="38"/>
    </row>
    <row r="10" spans="1:9">
      <c r="A10" s="34">
        <v>5</v>
      </c>
      <c r="B10" s="35" t="s">
        <v>91</v>
      </c>
      <c r="C10" s="36">
        <v>48349833.9877</v>
      </c>
      <c r="D10" s="36">
        <v>88635019.560100004</v>
      </c>
      <c r="E10" s="37">
        <f t="shared" si="0"/>
        <v>136984853.5478</v>
      </c>
      <c r="H10" s="38"/>
      <c r="I10" s="38"/>
    </row>
    <row r="11" spans="1:9">
      <c r="A11" s="34">
        <v>6</v>
      </c>
      <c r="B11" s="35" t="s">
        <v>92</v>
      </c>
      <c r="C11" s="36">
        <v>35765134.568999998</v>
      </c>
      <c r="D11" s="36">
        <v>65564721.543799996</v>
      </c>
      <c r="E11" s="37">
        <f t="shared" si="0"/>
        <v>101329856.1128</v>
      </c>
      <c r="H11" s="38"/>
      <c r="I11" s="38"/>
    </row>
    <row r="12" spans="1:9" ht="30" customHeight="1">
      <c r="A12" s="34">
        <v>7</v>
      </c>
      <c r="B12" s="35" t="s">
        <v>93</v>
      </c>
      <c r="C12" s="36">
        <v>45331094.8917</v>
      </c>
      <c r="D12" s="36">
        <v>83101060.562900007</v>
      </c>
      <c r="E12" s="37">
        <f t="shared" si="0"/>
        <v>128432155.45460001</v>
      </c>
      <c r="H12" s="38"/>
      <c r="I12" s="38"/>
    </row>
    <row r="13" spans="1:9">
      <c r="A13" s="34">
        <v>8</v>
      </c>
      <c r="B13" s="35" t="s">
        <v>94</v>
      </c>
      <c r="C13" s="36">
        <v>50220356.558799997</v>
      </c>
      <c r="D13" s="36">
        <v>92064065.556799993</v>
      </c>
      <c r="E13" s="37">
        <f t="shared" si="0"/>
        <v>142284422.11559999</v>
      </c>
      <c r="H13" s="38"/>
      <c r="I13" s="38"/>
    </row>
    <row r="14" spans="1:9">
      <c r="A14" s="34">
        <v>9</v>
      </c>
      <c r="B14" s="35" t="s">
        <v>95</v>
      </c>
      <c r="C14" s="36">
        <v>40646477.398100004</v>
      </c>
      <c r="D14" s="36">
        <v>74513209.707200006</v>
      </c>
      <c r="E14" s="37">
        <f t="shared" si="0"/>
        <v>115159687.10529999</v>
      </c>
      <c r="H14" s="38"/>
      <c r="I14" s="38"/>
    </row>
    <row r="15" spans="1:9">
      <c r="A15" s="34">
        <v>10</v>
      </c>
      <c r="B15" s="35" t="s">
        <v>96</v>
      </c>
      <c r="C15" s="36">
        <v>41041600.562200002</v>
      </c>
      <c r="D15" s="36">
        <v>75237550.340700001</v>
      </c>
      <c r="E15" s="37">
        <f t="shared" si="0"/>
        <v>116279150.9029</v>
      </c>
      <c r="H15" s="38"/>
      <c r="I15" s="38"/>
    </row>
    <row r="16" spans="1:9">
      <c r="A16" s="34">
        <v>11</v>
      </c>
      <c r="B16" s="35" t="s">
        <v>97</v>
      </c>
      <c r="C16" s="36">
        <v>36162237.716499999</v>
      </c>
      <c r="D16" s="36">
        <v>66292691.887199998</v>
      </c>
      <c r="E16" s="37">
        <f t="shared" si="0"/>
        <v>102454929.6037</v>
      </c>
      <c r="H16" s="38"/>
      <c r="I16" s="38"/>
    </row>
    <row r="17" spans="1:9">
      <c r="A17" s="34">
        <v>12</v>
      </c>
      <c r="B17" s="35" t="s">
        <v>98</v>
      </c>
      <c r="C17" s="36">
        <v>37795334.114200003</v>
      </c>
      <c r="D17" s="36">
        <v>69286487.712799996</v>
      </c>
      <c r="E17" s="37">
        <f t="shared" si="0"/>
        <v>107081821.82700001</v>
      </c>
      <c r="H17" s="38"/>
      <c r="I17" s="38"/>
    </row>
    <row r="18" spans="1:9">
      <c r="A18" s="34">
        <v>13</v>
      </c>
      <c r="B18" s="35" t="s">
        <v>99</v>
      </c>
      <c r="C18" s="36">
        <v>36141831.576499999</v>
      </c>
      <c r="D18" s="36">
        <v>66255283.307400003</v>
      </c>
      <c r="E18" s="37">
        <f t="shared" si="0"/>
        <v>102397114.8839</v>
      </c>
      <c r="H18" s="38"/>
      <c r="I18" s="38"/>
    </row>
    <row r="19" spans="1:9">
      <c r="A19" s="34">
        <v>14</v>
      </c>
      <c r="B19" s="35" t="s">
        <v>100</v>
      </c>
      <c r="C19" s="36">
        <v>40649985.463500001</v>
      </c>
      <c r="D19" s="36">
        <v>74519640.700299993</v>
      </c>
      <c r="E19" s="37">
        <f t="shared" si="0"/>
        <v>115169626.1638</v>
      </c>
      <c r="H19" s="38"/>
      <c r="I19" s="38"/>
    </row>
    <row r="20" spans="1:9">
      <c r="A20" s="34">
        <v>15</v>
      </c>
      <c r="B20" s="35" t="s">
        <v>101</v>
      </c>
      <c r="C20" s="36">
        <v>38073175.806900002</v>
      </c>
      <c r="D20" s="36">
        <v>69795827.700900003</v>
      </c>
      <c r="E20" s="37">
        <f t="shared" si="0"/>
        <v>107869003.5078</v>
      </c>
      <c r="H20" s="38"/>
      <c r="I20" s="38"/>
    </row>
    <row r="21" spans="1:9">
      <c r="A21" s="34">
        <v>16</v>
      </c>
      <c r="B21" s="35" t="s">
        <v>102</v>
      </c>
      <c r="C21" s="36">
        <v>42026100.112000003</v>
      </c>
      <c r="D21" s="36">
        <v>77042337.0308</v>
      </c>
      <c r="E21" s="37">
        <f t="shared" si="0"/>
        <v>119068437.1428</v>
      </c>
      <c r="H21" s="38"/>
      <c r="I21" s="38"/>
    </row>
    <row r="22" spans="1:9">
      <c r="A22" s="34">
        <v>17</v>
      </c>
      <c r="B22" s="35" t="s">
        <v>103</v>
      </c>
      <c r="C22" s="36">
        <v>45202969.1884</v>
      </c>
      <c r="D22" s="36">
        <v>82866180.248099998</v>
      </c>
      <c r="E22" s="37">
        <f t="shared" si="0"/>
        <v>128069149.4365</v>
      </c>
      <c r="H22" s="38"/>
      <c r="I22" s="38"/>
    </row>
    <row r="23" spans="1:9">
      <c r="A23" s="34">
        <v>18</v>
      </c>
      <c r="B23" s="35" t="s">
        <v>104</v>
      </c>
      <c r="C23" s="36">
        <v>52960535.9815</v>
      </c>
      <c r="D23" s="36">
        <v>97087368.362599999</v>
      </c>
      <c r="E23" s="37">
        <f t="shared" si="0"/>
        <v>150047904.3441</v>
      </c>
      <c r="H23" s="38"/>
      <c r="I23" s="38"/>
    </row>
    <row r="24" spans="1:9">
      <c r="A24" s="34">
        <v>19</v>
      </c>
      <c r="B24" s="35" t="s">
        <v>105</v>
      </c>
      <c r="C24" s="36">
        <v>64114624.895599999</v>
      </c>
      <c r="D24" s="36">
        <v>117535068.1277</v>
      </c>
      <c r="E24" s="37">
        <f t="shared" si="0"/>
        <v>181649693.02329999</v>
      </c>
      <c r="H24" s="38"/>
      <c r="I24" s="38"/>
    </row>
    <row r="25" spans="1:9">
      <c r="A25" s="34">
        <v>20</v>
      </c>
      <c r="B25" s="35" t="s">
        <v>106</v>
      </c>
      <c r="C25" s="36">
        <v>49687009.594899997</v>
      </c>
      <c r="D25" s="36">
        <v>91086332.756500006</v>
      </c>
      <c r="E25" s="37">
        <f t="shared" si="0"/>
        <v>140773342.35139999</v>
      </c>
      <c r="H25" s="38"/>
      <c r="I25" s="38"/>
    </row>
    <row r="26" spans="1:9">
      <c r="A26" s="34">
        <v>21</v>
      </c>
      <c r="B26" s="35" t="s">
        <v>107</v>
      </c>
      <c r="C26" s="36">
        <v>42681389.133000001</v>
      </c>
      <c r="D26" s="36">
        <v>78243614.272200003</v>
      </c>
      <c r="E26" s="37">
        <f t="shared" si="0"/>
        <v>120925003.4052</v>
      </c>
      <c r="H26" s="38"/>
      <c r="I26" s="38"/>
    </row>
    <row r="27" spans="1:9">
      <c r="A27" s="34">
        <v>22</v>
      </c>
      <c r="B27" s="35" t="s">
        <v>108</v>
      </c>
      <c r="C27" s="36">
        <v>44674529.3204</v>
      </c>
      <c r="D27" s="36">
        <v>81897443.146599993</v>
      </c>
      <c r="E27" s="37">
        <f t="shared" si="0"/>
        <v>126571972.46699999</v>
      </c>
      <c r="H27" s="38"/>
      <c r="I27" s="38"/>
    </row>
    <row r="28" spans="1:9">
      <c r="A28" s="34">
        <v>23</v>
      </c>
      <c r="B28" s="35" t="s">
        <v>109</v>
      </c>
      <c r="C28" s="36">
        <v>35980697.323600002</v>
      </c>
      <c r="D28" s="36">
        <v>65959891.648900002</v>
      </c>
      <c r="E28" s="37">
        <f t="shared" si="0"/>
        <v>101940588.9725</v>
      </c>
      <c r="H28" s="38"/>
      <c r="I28" s="38"/>
    </row>
    <row r="29" spans="1:9">
      <c r="A29" s="34">
        <v>24</v>
      </c>
      <c r="B29" s="35" t="s">
        <v>110</v>
      </c>
      <c r="C29" s="36">
        <v>54148960.027199998</v>
      </c>
      <c r="D29" s="36">
        <v>99265989.877000004</v>
      </c>
      <c r="E29" s="37">
        <f t="shared" si="0"/>
        <v>153414949.90419999</v>
      </c>
      <c r="H29" s="38"/>
      <c r="I29" s="38"/>
    </row>
    <row r="30" spans="1:9">
      <c r="A30" s="34">
        <v>25</v>
      </c>
      <c r="B30" s="35" t="s">
        <v>111</v>
      </c>
      <c r="C30" s="36">
        <v>37276079.740900002</v>
      </c>
      <c r="D30" s="36">
        <v>68334589.479900002</v>
      </c>
      <c r="E30" s="37">
        <f t="shared" si="0"/>
        <v>105610669.2208</v>
      </c>
      <c r="H30" s="38"/>
      <c r="I30" s="38"/>
    </row>
    <row r="31" spans="1:9">
      <c r="A31" s="34">
        <v>26</v>
      </c>
      <c r="B31" s="35" t="s">
        <v>112</v>
      </c>
      <c r="C31" s="36">
        <v>47879464.746399999</v>
      </c>
      <c r="D31" s="36">
        <v>87772737.656299993</v>
      </c>
      <c r="E31" s="37">
        <f t="shared" si="0"/>
        <v>135652202.40270001</v>
      </c>
      <c r="H31" s="38"/>
      <c r="I31" s="38"/>
    </row>
    <row r="32" spans="1:9">
      <c r="A32" s="34">
        <v>27</v>
      </c>
      <c r="B32" s="35" t="s">
        <v>113</v>
      </c>
      <c r="C32" s="36">
        <v>37552929.2509</v>
      </c>
      <c r="D32" s="36">
        <v>68842110.596499994</v>
      </c>
      <c r="E32" s="37">
        <f t="shared" si="0"/>
        <v>106395039.84739999</v>
      </c>
      <c r="H32" s="38"/>
      <c r="I32" s="38"/>
    </row>
    <row r="33" spans="1:9">
      <c r="A33" s="34">
        <v>28</v>
      </c>
      <c r="B33" s="35" t="s">
        <v>114</v>
      </c>
      <c r="C33" s="36">
        <v>37627325.809500001</v>
      </c>
      <c r="D33" s="36">
        <v>68978494.5273</v>
      </c>
      <c r="E33" s="37">
        <f t="shared" si="0"/>
        <v>106605820.33679999</v>
      </c>
      <c r="H33" s="38"/>
      <c r="I33" s="38"/>
    </row>
    <row r="34" spans="1:9">
      <c r="A34" s="34">
        <v>29</v>
      </c>
      <c r="B34" s="35" t="s">
        <v>115</v>
      </c>
      <c r="C34" s="36">
        <v>36864509.414499998</v>
      </c>
      <c r="D34" s="36">
        <v>67580097.872899994</v>
      </c>
      <c r="E34" s="37">
        <f t="shared" si="0"/>
        <v>104444607.28740001</v>
      </c>
      <c r="H34" s="38"/>
      <c r="I34" s="38"/>
    </row>
    <row r="35" spans="1:9">
      <c r="A35" s="34">
        <v>30</v>
      </c>
      <c r="B35" s="35" t="s">
        <v>116</v>
      </c>
      <c r="C35" s="36">
        <v>45336103.437799998</v>
      </c>
      <c r="D35" s="36">
        <v>83110242.2403</v>
      </c>
      <c r="E35" s="37">
        <f t="shared" si="0"/>
        <v>128446345.6781</v>
      </c>
      <c r="H35" s="38"/>
      <c r="I35" s="38"/>
    </row>
    <row r="36" spans="1:9">
      <c r="A36" s="34">
        <v>31</v>
      </c>
      <c r="B36" s="35" t="s">
        <v>117</v>
      </c>
      <c r="C36" s="36">
        <v>42209406.3015</v>
      </c>
      <c r="D36" s="36">
        <v>77378374.331400007</v>
      </c>
      <c r="E36" s="37">
        <f t="shared" si="0"/>
        <v>119587780.6329</v>
      </c>
      <c r="H36" s="38"/>
      <c r="I36" s="38"/>
    </row>
    <row r="37" spans="1:9">
      <c r="A37" s="34">
        <v>32</v>
      </c>
      <c r="B37" s="35" t="s">
        <v>118</v>
      </c>
      <c r="C37" s="36">
        <v>43592328.977300003</v>
      </c>
      <c r="D37" s="36">
        <v>79913551.152400002</v>
      </c>
      <c r="E37" s="37">
        <f t="shared" si="0"/>
        <v>123505880.12970001</v>
      </c>
      <c r="H37" s="38"/>
      <c r="I37" s="38"/>
    </row>
    <row r="38" spans="1:9">
      <c r="A38" s="34">
        <v>33</v>
      </c>
      <c r="B38" s="35" t="s">
        <v>119</v>
      </c>
      <c r="C38" s="36">
        <v>44547402.784699999</v>
      </c>
      <c r="D38" s="36">
        <v>81664394.508300006</v>
      </c>
      <c r="E38" s="37">
        <f t="shared" si="0"/>
        <v>126211797.293</v>
      </c>
      <c r="H38" s="38"/>
      <c r="I38" s="38"/>
    </row>
    <row r="39" spans="1:9">
      <c r="A39" s="34">
        <v>34</v>
      </c>
      <c r="B39" s="35" t="s">
        <v>120</v>
      </c>
      <c r="C39" s="36">
        <v>38936291.265100002</v>
      </c>
      <c r="D39" s="36">
        <v>71378092.813199997</v>
      </c>
      <c r="E39" s="37">
        <f t="shared" si="0"/>
        <v>110314384.0783</v>
      </c>
      <c r="H39" s="38"/>
      <c r="I39" s="38"/>
    </row>
    <row r="40" spans="1:9">
      <c r="A40" s="34">
        <v>35</v>
      </c>
      <c r="B40" s="35" t="s">
        <v>121</v>
      </c>
      <c r="C40" s="36">
        <v>40138318.0625</v>
      </c>
      <c r="D40" s="36">
        <v>73581650.921299994</v>
      </c>
      <c r="E40" s="37">
        <f t="shared" si="0"/>
        <v>113719968.98379999</v>
      </c>
      <c r="H40" s="38"/>
      <c r="I40" s="38"/>
    </row>
    <row r="41" spans="1:9">
      <c r="A41" s="34">
        <v>36</v>
      </c>
      <c r="B41" s="35" t="s">
        <v>122</v>
      </c>
      <c r="C41" s="36">
        <v>40223800.959799998</v>
      </c>
      <c r="D41" s="36">
        <v>73738358.352200001</v>
      </c>
      <c r="E41" s="37">
        <f t="shared" si="0"/>
        <v>113962159.31200001</v>
      </c>
      <c r="H41" s="38"/>
      <c r="I41" s="38"/>
    </row>
    <row r="42" spans="1:9">
      <c r="A42" s="197" t="s">
        <v>27</v>
      </c>
      <c r="B42" s="198"/>
      <c r="C42" s="39">
        <f>SUM(C6:C41)</f>
        <v>1532782185.2286</v>
      </c>
      <c r="D42" s="39">
        <f t="shared" ref="D42:E42" si="1">SUM(D6:D41)</f>
        <v>2809899595.5984001</v>
      </c>
      <c r="E42" s="39">
        <f t="shared" si="1"/>
        <v>4342681780.8269997</v>
      </c>
    </row>
  </sheetData>
  <mergeCells count="4">
    <mergeCell ref="A1:E1"/>
    <mergeCell ref="A2:E2"/>
    <mergeCell ref="A3:E3"/>
    <mergeCell ref="A42:B42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80"/>
  <sheetViews>
    <sheetView zoomScale="106" zoomScaleNormal="106" workbookViewId="0">
      <selection sqref="A1:F1"/>
    </sheetView>
  </sheetViews>
  <sheetFormatPr defaultColWidth="9.109375" defaultRowHeight="13.2"/>
  <cols>
    <col min="1" max="1" width="5.88671875" style="17" customWidth="1"/>
    <col min="2" max="2" width="16" style="17" customWidth="1"/>
    <col min="3" max="3" width="22.33203125" style="17" customWidth="1"/>
    <col min="4" max="4" width="22.6640625" style="17" customWidth="1"/>
    <col min="5" max="5" width="23.5546875" style="17" customWidth="1"/>
    <col min="6" max="6" width="24.88671875" style="17" customWidth="1"/>
    <col min="7" max="11" width="9.109375" style="17"/>
    <col min="12" max="13" width="15.33203125" style="17" customWidth="1"/>
    <col min="14" max="14" width="14.44140625" style="17" customWidth="1"/>
    <col min="15" max="15" width="14" style="17" customWidth="1"/>
    <col min="16" max="16" width="12.88671875" style="17" customWidth="1"/>
    <col min="17" max="16384" width="9.109375" style="17"/>
  </cols>
  <sheetData>
    <row r="1" spans="1:16" ht="17.399999999999999">
      <c r="A1" s="199" t="s">
        <v>17</v>
      </c>
      <c r="B1" s="199"/>
      <c r="C1" s="199"/>
      <c r="D1" s="199"/>
      <c r="E1" s="199"/>
      <c r="F1" s="199"/>
    </row>
    <row r="2" spans="1:16" ht="17.399999999999999">
      <c r="A2" s="199" t="s">
        <v>63</v>
      </c>
      <c r="B2" s="199"/>
      <c r="C2" s="199"/>
      <c r="D2" s="199"/>
      <c r="E2" s="199"/>
      <c r="F2" s="199"/>
    </row>
    <row r="3" spans="1:16" ht="38.4" customHeight="1">
      <c r="A3" s="196" t="s">
        <v>953</v>
      </c>
      <c r="B3" s="196"/>
      <c r="C3" s="196"/>
      <c r="D3" s="196"/>
      <c r="E3" s="196"/>
      <c r="F3" s="196"/>
    </row>
    <row r="4" spans="1:16" ht="52.2">
      <c r="A4" s="18" t="s">
        <v>954</v>
      </c>
      <c r="B4" s="18" t="s">
        <v>955</v>
      </c>
      <c r="C4" s="19" t="s">
        <v>956</v>
      </c>
      <c r="D4" s="3" t="s">
        <v>951</v>
      </c>
      <c r="E4" s="4" t="s">
        <v>952</v>
      </c>
      <c r="F4" s="15" t="s">
        <v>957</v>
      </c>
    </row>
    <row r="5" spans="1:16" ht="15.6">
      <c r="A5" s="20"/>
      <c r="B5" s="20"/>
      <c r="C5" s="21"/>
      <c r="D5" s="144" t="s">
        <v>28</v>
      </c>
      <c r="E5" s="144" t="s">
        <v>28</v>
      </c>
      <c r="F5" s="144" t="s">
        <v>28</v>
      </c>
      <c r="O5" s="26"/>
      <c r="P5" s="26"/>
    </row>
    <row r="6" spans="1:16" ht="18">
      <c r="A6" s="22">
        <v>1</v>
      </c>
      <c r="B6" s="23" t="s">
        <v>87</v>
      </c>
      <c r="C6" s="23" t="s">
        <v>131</v>
      </c>
      <c r="D6" s="24">
        <v>1358243.6757</v>
      </c>
      <c r="E6" s="24">
        <v>2489935.2250000001</v>
      </c>
      <c r="F6" s="25">
        <f>D6+E6</f>
        <v>3848178.9007000001</v>
      </c>
      <c r="L6" s="27"/>
      <c r="M6" s="27"/>
      <c r="N6" s="28"/>
      <c r="O6" s="28"/>
      <c r="P6" s="28"/>
    </row>
    <row r="7" spans="1:16" ht="18">
      <c r="A7" s="22">
        <v>2</v>
      </c>
      <c r="B7" s="23" t="s">
        <v>87</v>
      </c>
      <c r="C7" s="23" t="s">
        <v>133</v>
      </c>
      <c r="D7" s="24">
        <v>2266052.6334000002</v>
      </c>
      <c r="E7" s="24">
        <v>4154132.5569000002</v>
      </c>
      <c r="F7" s="25">
        <f t="shared" ref="F7:F70" si="0">D7+E7</f>
        <v>6420185.1902999999</v>
      </c>
      <c r="L7" s="27"/>
      <c r="M7" s="27"/>
      <c r="N7" s="28"/>
      <c r="O7" s="28"/>
      <c r="P7" s="28"/>
    </row>
    <row r="8" spans="1:16" ht="18">
      <c r="A8" s="22">
        <v>3</v>
      </c>
      <c r="B8" s="23" t="s">
        <v>87</v>
      </c>
      <c r="C8" s="23" t="s">
        <v>135</v>
      </c>
      <c r="D8" s="24">
        <v>1594417.5197000001</v>
      </c>
      <c r="E8" s="24">
        <v>2922889.6231999998</v>
      </c>
      <c r="F8" s="25">
        <f t="shared" si="0"/>
        <v>4517307.1429000003</v>
      </c>
      <c r="L8" s="27"/>
      <c r="M8" s="27"/>
      <c r="N8" s="28"/>
      <c r="O8" s="28"/>
      <c r="P8" s="28"/>
    </row>
    <row r="9" spans="1:16" ht="18">
      <c r="A9" s="22">
        <v>4</v>
      </c>
      <c r="B9" s="23" t="s">
        <v>87</v>
      </c>
      <c r="C9" s="23" t="s">
        <v>137</v>
      </c>
      <c r="D9" s="24">
        <v>1624538.7678</v>
      </c>
      <c r="E9" s="24">
        <v>2978107.96</v>
      </c>
      <c r="F9" s="25">
        <f t="shared" si="0"/>
        <v>4602646.7278000005</v>
      </c>
      <c r="L9" s="27"/>
      <c r="M9" s="27"/>
      <c r="N9" s="28"/>
      <c r="O9" s="28"/>
      <c r="P9" s="28"/>
    </row>
    <row r="10" spans="1:16" ht="18">
      <c r="A10" s="22">
        <v>5</v>
      </c>
      <c r="B10" s="23" t="s">
        <v>87</v>
      </c>
      <c r="C10" s="23" t="s">
        <v>139</v>
      </c>
      <c r="D10" s="24">
        <v>1478648.4464</v>
      </c>
      <c r="E10" s="24">
        <v>2710661.5092000002</v>
      </c>
      <c r="F10" s="25">
        <f t="shared" si="0"/>
        <v>4189309.9556</v>
      </c>
      <c r="L10" s="27"/>
      <c r="M10" s="27"/>
      <c r="N10" s="28"/>
      <c r="O10" s="28"/>
      <c r="P10" s="28"/>
    </row>
    <row r="11" spans="1:16" ht="36">
      <c r="A11" s="22">
        <v>6</v>
      </c>
      <c r="B11" s="23" t="s">
        <v>87</v>
      </c>
      <c r="C11" s="23" t="s">
        <v>141</v>
      </c>
      <c r="D11" s="24">
        <v>1527061.6446</v>
      </c>
      <c r="E11" s="24">
        <v>2799412.6880999999</v>
      </c>
      <c r="F11" s="25">
        <f t="shared" si="0"/>
        <v>4326474.3327000001</v>
      </c>
      <c r="L11" s="27"/>
      <c r="M11" s="27"/>
      <c r="N11" s="28"/>
      <c r="O11" s="28"/>
      <c r="P11" s="28"/>
    </row>
    <row r="12" spans="1:16" ht="36">
      <c r="A12" s="22">
        <v>7</v>
      </c>
      <c r="B12" s="23" t="s">
        <v>87</v>
      </c>
      <c r="C12" s="23" t="s">
        <v>142</v>
      </c>
      <c r="D12" s="24">
        <v>1481658.8117</v>
      </c>
      <c r="E12" s="24">
        <v>2716180.1173999999</v>
      </c>
      <c r="F12" s="25">
        <f t="shared" si="0"/>
        <v>4197838.9291000003</v>
      </c>
      <c r="L12" s="27"/>
      <c r="M12" s="27"/>
      <c r="N12" s="28"/>
      <c r="O12" s="28"/>
      <c r="P12" s="28"/>
    </row>
    <row r="13" spans="1:16" ht="18">
      <c r="A13" s="22">
        <v>8</v>
      </c>
      <c r="B13" s="23" t="s">
        <v>87</v>
      </c>
      <c r="C13" s="23" t="s">
        <v>144</v>
      </c>
      <c r="D13" s="24">
        <v>1444709.7316000001</v>
      </c>
      <c r="E13" s="24">
        <v>2648444.9844</v>
      </c>
      <c r="F13" s="25">
        <f t="shared" si="0"/>
        <v>4093154.716</v>
      </c>
      <c r="L13" s="27"/>
      <c r="M13" s="27"/>
      <c r="N13" s="28"/>
      <c r="O13" s="28"/>
      <c r="P13" s="28"/>
    </row>
    <row r="14" spans="1:16" ht="18">
      <c r="A14" s="22">
        <v>9</v>
      </c>
      <c r="B14" s="23" t="s">
        <v>87</v>
      </c>
      <c r="C14" s="23" t="s">
        <v>146</v>
      </c>
      <c r="D14" s="24">
        <v>1558636.0659</v>
      </c>
      <c r="E14" s="24">
        <v>2857294.9852</v>
      </c>
      <c r="F14" s="25">
        <f t="shared" si="0"/>
        <v>4415931.0510999998</v>
      </c>
      <c r="L14" s="27"/>
      <c r="M14" s="27"/>
      <c r="N14" s="28"/>
      <c r="O14" s="28"/>
      <c r="P14" s="28"/>
    </row>
    <row r="15" spans="1:16" ht="18">
      <c r="A15" s="22">
        <v>10</v>
      </c>
      <c r="B15" s="23" t="s">
        <v>87</v>
      </c>
      <c r="C15" s="23" t="s">
        <v>148</v>
      </c>
      <c r="D15" s="24">
        <v>1581700.2301</v>
      </c>
      <c r="E15" s="24">
        <v>2899576.2607</v>
      </c>
      <c r="F15" s="25">
        <f t="shared" si="0"/>
        <v>4481276.4907999998</v>
      </c>
      <c r="L15" s="27"/>
      <c r="M15" s="27"/>
      <c r="N15" s="28"/>
      <c r="O15" s="28"/>
      <c r="P15" s="28"/>
    </row>
    <row r="16" spans="1:16" ht="18">
      <c r="A16" s="22">
        <v>11</v>
      </c>
      <c r="B16" s="23" t="s">
        <v>87</v>
      </c>
      <c r="C16" s="23" t="s">
        <v>150</v>
      </c>
      <c r="D16" s="24">
        <v>1729715.7196</v>
      </c>
      <c r="E16" s="24">
        <v>3170918.574</v>
      </c>
      <c r="F16" s="25">
        <f t="shared" si="0"/>
        <v>4900634.2936000004</v>
      </c>
      <c r="L16" s="27"/>
      <c r="M16" s="27"/>
      <c r="N16" s="28"/>
      <c r="O16" s="28"/>
      <c r="P16" s="28"/>
    </row>
    <row r="17" spans="1:16" ht="18">
      <c r="A17" s="22">
        <v>12</v>
      </c>
      <c r="B17" s="23" t="s">
        <v>87</v>
      </c>
      <c r="C17" s="23" t="s">
        <v>152</v>
      </c>
      <c r="D17" s="24">
        <v>1665408.7490000001</v>
      </c>
      <c r="E17" s="24">
        <v>3053030.8972999998</v>
      </c>
      <c r="F17" s="25">
        <f t="shared" si="0"/>
        <v>4718439.6463000001</v>
      </c>
      <c r="L17" s="27"/>
      <c r="M17" s="27"/>
      <c r="N17" s="28"/>
      <c r="O17" s="28"/>
      <c r="P17" s="28"/>
    </row>
    <row r="18" spans="1:16" ht="18">
      <c r="A18" s="22">
        <v>13</v>
      </c>
      <c r="B18" s="23" t="s">
        <v>87</v>
      </c>
      <c r="C18" s="23" t="s">
        <v>154</v>
      </c>
      <c r="D18" s="24">
        <v>1271742.8557</v>
      </c>
      <c r="E18" s="24">
        <v>2331361.7357999999</v>
      </c>
      <c r="F18" s="25">
        <f t="shared" si="0"/>
        <v>3603104.5915000001</v>
      </c>
      <c r="L18" s="27"/>
      <c r="M18" s="27"/>
      <c r="N18" s="28"/>
      <c r="O18" s="28"/>
      <c r="P18" s="28"/>
    </row>
    <row r="19" spans="1:16" ht="18">
      <c r="A19" s="22">
        <v>14</v>
      </c>
      <c r="B19" s="23" t="s">
        <v>87</v>
      </c>
      <c r="C19" s="23" t="s">
        <v>156</v>
      </c>
      <c r="D19" s="24">
        <v>1201623.2908000001</v>
      </c>
      <c r="E19" s="24">
        <v>2202818.3988000001</v>
      </c>
      <c r="F19" s="25">
        <f t="shared" si="0"/>
        <v>3404441.6896000002</v>
      </c>
      <c r="L19" s="27"/>
      <c r="M19" s="27"/>
      <c r="N19" s="28"/>
      <c r="O19" s="28"/>
      <c r="P19" s="28"/>
    </row>
    <row r="20" spans="1:16" ht="18">
      <c r="A20" s="22">
        <v>15</v>
      </c>
      <c r="B20" s="23" t="s">
        <v>87</v>
      </c>
      <c r="C20" s="23" t="s">
        <v>158</v>
      </c>
      <c r="D20" s="24">
        <v>1251241.8185000001</v>
      </c>
      <c r="E20" s="24">
        <v>2293779.1902999999</v>
      </c>
      <c r="F20" s="25">
        <f t="shared" si="0"/>
        <v>3545021.0088</v>
      </c>
      <c r="L20" s="27"/>
      <c r="M20" s="27"/>
      <c r="N20" s="28"/>
      <c r="O20" s="28"/>
      <c r="P20" s="28"/>
    </row>
    <row r="21" spans="1:16" ht="18">
      <c r="A21" s="22">
        <v>16</v>
      </c>
      <c r="B21" s="23" t="s">
        <v>87</v>
      </c>
      <c r="C21" s="23" t="s">
        <v>160</v>
      </c>
      <c r="D21" s="24">
        <v>1865198.0552000001</v>
      </c>
      <c r="E21" s="24">
        <v>3419285.0828</v>
      </c>
      <c r="F21" s="25">
        <f t="shared" si="0"/>
        <v>5284483.1380000003</v>
      </c>
      <c r="L21" s="27"/>
      <c r="M21" s="27"/>
      <c r="N21" s="28"/>
      <c r="O21" s="28"/>
      <c r="P21" s="28"/>
    </row>
    <row r="22" spans="1:16" ht="18">
      <c r="A22" s="22">
        <v>17</v>
      </c>
      <c r="B22" s="23" t="s">
        <v>87</v>
      </c>
      <c r="C22" s="23" t="s">
        <v>162</v>
      </c>
      <c r="D22" s="24">
        <v>1611640.5364000001</v>
      </c>
      <c r="E22" s="24">
        <v>2954462.8944999999</v>
      </c>
      <c r="F22" s="25">
        <f t="shared" si="0"/>
        <v>4566103.4309</v>
      </c>
      <c r="L22" s="27"/>
      <c r="M22" s="27"/>
      <c r="N22" s="28"/>
      <c r="O22" s="28"/>
      <c r="P22" s="28"/>
    </row>
    <row r="23" spans="1:16" ht="18">
      <c r="A23" s="22">
        <v>18</v>
      </c>
      <c r="B23" s="23" t="s">
        <v>88</v>
      </c>
      <c r="C23" s="23" t="s">
        <v>167</v>
      </c>
      <c r="D23" s="24">
        <v>1652789.9587999999</v>
      </c>
      <c r="E23" s="24">
        <v>3029898.1041000001</v>
      </c>
      <c r="F23" s="25">
        <f t="shared" si="0"/>
        <v>4682688.0629000003</v>
      </c>
      <c r="L23" s="27"/>
      <c r="M23" s="27"/>
      <c r="N23" s="28"/>
      <c r="O23" s="28"/>
      <c r="P23" s="28"/>
    </row>
    <row r="24" spans="1:16" ht="18">
      <c r="A24" s="22">
        <v>19</v>
      </c>
      <c r="B24" s="23" t="s">
        <v>88</v>
      </c>
      <c r="C24" s="23" t="s">
        <v>169</v>
      </c>
      <c r="D24" s="24">
        <v>2019126.5375000001</v>
      </c>
      <c r="E24" s="24">
        <v>3701467.1072</v>
      </c>
      <c r="F24" s="25">
        <f t="shared" si="0"/>
        <v>5720593.6447000001</v>
      </c>
      <c r="L24" s="27"/>
      <c r="M24" s="27"/>
      <c r="N24" s="28"/>
      <c r="O24" s="28"/>
      <c r="P24" s="28"/>
    </row>
    <row r="25" spans="1:16" ht="18">
      <c r="A25" s="22">
        <v>20</v>
      </c>
      <c r="B25" s="23" t="s">
        <v>88</v>
      </c>
      <c r="C25" s="23" t="s">
        <v>170</v>
      </c>
      <c r="D25" s="24">
        <v>1719286.8251</v>
      </c>
      <c r="E25" s="24">
        <v>3151800.3021999998</v>
      </c>
      <c r="F25" s="25">
        <f t="shared" si="0"/>
        <v>4871087.1272999998</v>
      </c>
      <c r="L25" s="27"/>
      <c r="M25" s="27"/>
      <c r="N25" s="28"/>
      <c r="O25" s="28"/>
      <c r="P25" s="28"/>
    </row>
    <row r="26" spans="1:16" ht="18">
      <c r="A26" s="22">
        <v>21</v>
      </c>
      <c r="B26" s="23" t="s">
        <v>88</v>
      </c>
      <c r="C26" s="23" t="s">
        <v>172</v>
      </c>
      <c r="D26" s="24">
        <v>1505260.3879</v>
      </c>
      <c r="E26" s="24">
        <v>2759446.5775000001</v>
      </c>
      <c r="F26" s="25">
        <f t="shared" si="0"/>
        <v>4264706.9654000001</v>
      </c>
      <c r="L26" s="27"/>
      <c r="M26" s="27"/>
      <c r="N26" s="28"/>
      <c r="O26" s="28"/>
      <c r="P26" s="28"/>
    </row>
    <row r="27" spans="1:16" ht="18">
      <c r="A27" s="22">
        <v>22</v>
      </c>
      <c r="B27" s="23" t="s">
        <v>88</v>
      </c>
      <c r="C27" s="23" t="s">
        <v>174</v>
      </c>
      <c r="D27" s="24">
        <v>1489509.0944000001</v>
      </c>
      <c r="E27" s="24">
        <v>2730571.2725</v>
      </c>
      <c r="F27" s="25">
        <f t="shared" si="0"/>
        <v>4220080.3668999998</v>
      </c>
      <c r="L27" s="27"/>
      <c r="M27" s="27"/>
      <c r="N27" s="28"/>
      <c r="O27" s="28"/>
      <c r="P27" s="28"/>
    </row>
    <row r="28" spans="1:16" ht="18">
      <c r="A28" s="22">
        <v>23</v>
      </c>
      <c r="B28" s="23" t="s">
        <v>88</v>
      </c>
      <c r="C28" s="23" t="s">
        <v>176</v>
      </c>
      <c r="D28" s="24">
        <v>1592499.8615000001</v>
      </c>
      <c r="E28" s="24">
        <v>2919374.1680000001</v>
      </c>
      <c r="F28" s="25">
        <f t="shared" si="0"/>
        <v>4511874.0295000002</v>
      </c>
      <c r="L28" s="27"/>
      <c r="M28" s="27"/>
      <c r="N28" s="28"/>
      <c r="O28" s="28"/>
      <c r="P28" s="28"/>
    </row>
    <row r="29" spans="1:16" ht="18">
      <c r="A29" s="22">
        <v>24</v>
      </c>
      <c r="B29" s="23" t="s">
        <v>88</v>
      </c>
      <c r="C29" s="23" t="s">
        <v>178</v>
      </c>
      <c r="D29" s="24">
        <v>1734614.1677999999</v>
      </c>
      <c r="E29" s="24">
        <v>3179898.4197</v>
      </c>
      <c r="F29" s="25">
        <f t="shared" si="0"/>
        <v>4914512.5875000004</v>
      </c>
      <c r="L29" s="27"/>
      <c r="M29" s="27"/>
      <c r="N29" s="28"/>
      <c r="O29" s="28"/>
      <c r="P29" s="28"/>
    </row>
    <row r="30" spans="1:16" ht="18">
      <c r="A30" s="22">
        <v>25</v>
      </c>
      <c r="B30" s="23" t="s">
        <v>88</v>
      </c>
      <c r="C30" s="23" t="s">
        <v>180</v>
      </c>
      <c r="D30" s="24">
        <v>1814551.1198</v>
      </c>
      <c r="E30" s="24">
        <v>3326439.0120000001</v>
      </c>
      <c r="F30" s="25">
        <f t="shared" si="0"/>
        <v>5140990.1317999996</v>
      </c>
      <c r="L30" s="27"/>
      <c r="M30" s="27"/>
      <c r="N30" s="28"/>
      <c r="O30" s="28"/>
      <c r="P30" s="28"/>
    </row>
    <row r="31" spans="1:16" ht="18">
      <c r="A31" s="22">
        <v>26</v>
      </c>
      <c r="B31" s="23" t="s">
        <v>88</v>
      </c>
      <c r="C31" s="23" t="s">
        <v>182</v>
      </c>
      <c r="D31" s="24">
        <v>1577661.9162000001</v>
      </c>
      <c r="E31" s="24">
        <v>2892173.2149</v>
      </c>
      <c r="F31" s="25">
        <f t="shared" si="0"/>
        <v>4469835.1310999999</v>
      </c>
      <c r="L31" s="27"/>
      <c r="M31" s="27"/>
      <c r="N31" s="28"/>
      <c r="O31" s="28"/>
      <c r="P31" s="28"/>
    </row>
    <row r="32" spans="1:16" ht="18">
      <c r="A32" s="22">
        <v>27</v>
      </c>
      <c r="B32" s="23" t="s">
        <v>88</v>
      </c>
      <c r="C32" s="23" t="s">
        <v>184</v>
      </c>
      <c r="D32" s="24">
        <v>1412588.7690999999</v>
      </c>
      <c r="E32" s="24">
        <v>2589560.7667999999</v>
      </c>
      <c r="F32" s="25">
        <f t="shared" si="0"/>
        <v>4002149.5359</v>
      </c>
      <c r="L32" s="27"/>
      <c r="M32" s="27"/>
      <c r="N32" s="28"/>
      <c r="O32" s="28"/>
      <c r="P32" s="28"/>
    </row>
    <row r="33" spans="1:16" ht="18">
      <c r="A33" s="22">
        <v>28</v>
      </c>
      <c r="B33" s="23" t="s">
        <v>88</v>
      </c>
      <c r="C33" s="23" t="s">
        <v>186</v>
      </c>
      <c r="D33" s="24">
        <v>1435506.0433</v>
      </c>
      <c r="E33" s="24">
        <v>2631572.7633000002</v>
      </c>
      <c r="F33" s="25">
        <f t="shared" si="0"/>
        <v>4067078.8065999998</v>
      </c>
      <c r="L33" s="27"/>
      <c r="M33" s="27"/>
      <c r="N33" s="28"/>
      <c r="O33" s="28"/>
      <c r="P33" s="28"/>
    </row>
    <row r="34" spans="1:16" ht="18">
      <c r="A34" s="22">
        <v>29</v>
      </c>
      <c r="B34" s="23" t="s">
        <v>88</v>
      </c>
      <c r="C34" s="23" t="s">
        <v>188</v>
      </c>
      <c r="D34" s="24">
        <v>1405452.8293000001</v>
      </c>
      <c r="E34" s="24">
        <v>2576479.1468000002</v>
      </c>
      <c r="F34" s="25">
        <f t="shared" si="0"/>
        <v>3981931.9761000001</v>
      </c>
      <c r="L34" s="27"/>
      <c r="M34" s="27"/>
      <c r="N34" s="28"/>
      <c r="O34" s="28"/>
      <c r="P34" s="28"/>
    </row>
    <row r="35" spans="1:16" ht="18">
      <c r="A35" s="22">
        <v>30</v>
      </c>
      <c r="B35" s="23" t="s">
        <v>88</v>
      </c>
      <c r="C35" s="23" t="s">
        <v>190</v>
      </c>
      <c r="D35" s="24">
        <v>1629652.7711</v>
      </c>
      <c r="E35" s="24">
        <v>2987482.9618000002</v>
      </c>
      <c r="F35" s="25">
        <f t="shared" si="0"/>
        <v>4617135.7329000002</v>
      </c>
      <c r="L35" s="27"/>
      <c r="M35" s="27"/>
      <c r="N35" s="28"/>
      <c r="O35" s="28"/>
      <c r="P35" s="28"/>
    </row>
    <row r="36" spans="1:16" ht="18">
      <c r="A36" s="22">
        <v>31</v>
      </c>
      <c r="B36" s="23" t="s">
        <v>88</v>
      </c>
      <c r="C36" s="23" t="s">
        <v>192</v>
      </c>
      <c r="D36" s="24">
        <v>1579851.8483</v>
      </c>
      <c r="E36" s="24">
        <v>2896187.8029999998</v>
      </c>
      <c r="F36" s="25">
        <f t="shared" si="0"/>
        <v>4476039.6513</v>
      </c>
      <c r="L36" s="27"/>
      <c r="M36" s="27"/>
      <c r="N36" s="28"/>
      <c r="O36" s="28"/>
      <c r="P36" s="28"/>
    </row>
    <row r="37" spans="1:16" ht="18">
      <c r="A37" s="22">
        <v>32</v>
      </c>
      <c r="B37" s="23" t="s">
        <v>88</v>
      </c>
      <c r="C37" s="23" t="s">
        <v>194</v>
      </c>
      <c r="D37" s="24">
        <v>1507558.79</v>
      </c>
      <c r="E37" s="24">
        <v>2763660.0133000002</v>
      </c>
      <c r="F37" s="25">
        <f t="shared" si="0"/>
        <v>4271218.8032999998</v>
      </c>
      <c r="L37" s="27"/>
      <c r="M37" s="27"/>
      <c r="N37" s="28"/>
      <c r="O37" s="28"/>
      <c r="P37" s="28"/>
    </row>
    <row r="38" spans="1:16" ht="18">
      <c r="A38" s="22">
        <v>33</v>
      </c>
      <c r="B38" s="23" t="s">
        <v>88</v>
      </c>
      <c r="C38" s="23" t="s">
        <v>196</v>
      </c>
      <c r="D38" s="24">
        <v>1404479.4231</v>
      </c>
      <c r="E38" s="24">
        <v>2574694.6963999998</v>
      </c>
      <c r="F38" s="25">
        <f t="shared" si="0"/>
        <v>3979174.1195</v>
      </c>
      <c r="L38" s="27"/>
      <c r="M38" s="27"/>
      <c r="N38" s="28"/>
      <c r="O38" s="28"/>
      <c r="P38" s="28"/>
    </row>
    <row r="39" spans="1:16" ht="18">
      <c r="A39" s="22">
        <v>34</v>
      </c>
      <c r="B39" s="23" t="s">
        <v>88</v>
      </c>
      <c r="C39" s="23" t="s">
        <v>198</v>
      </c>
      <c r="D39" s="24">
        <v>1334756.8716</v>
      </c>
      <c r="E39" s="24">
        <v>2446879.1652000002</v>
      </c>
      <c r="F39" s="25">
        <f t="shared" si="0"/>
        <v>3781636.0367999999</v>
      </c>
      <c r="L39" s="27"/>
      <c r="M39" s="27"/>
      <c r="N39" s="28"/>
      <c r="O39" s="28"/>
      <c r="P39" s="28"/>
    </row>
    <row r="40" spans="1:16" ht="18">
      <c r="A40" s="22">
        <v>35</v>
      </c>
      <c r="B40" s="23" t="s">
        <v>88</v>
      </c>
      <c r="C40" s="23" t="s">
        <v>200</v>
      </c>
      <c r="D40" s="24">
        <v>1512059.7988</v>
      </c>
      <c r="E40" s="24">
        <v>2771911.2722999998</v>
      </c>
      <c r="F40" s="25">
        <f t="shared" si="0"/>
        <v>4283971.0711000003</v>
      </c>
      <c r="L40" s="27"/>
      <c r="M40" s="27"/>
      <c r="N40" s="28"/>
      <c r="O40" s="28"/>
      <c r="P40" s="28"/>
    </row>
    <row r="41" spans="1:16" ht="18">
      <c r="A41" s="22">
        <v>36</v>
      </c>
      <c r="B41" s="23" t="s">
        <v>88</v>
      </c>
      <c r="C41" s="23" t="s">
        <v>202</v>
      </c>
      <c r="D41" s="24">
        <v>1903256.746</v>
      </c>
      <c r="E41" s="24">
        <v>3489054.3565000002</v>
      </c>
      <c r="F41" s="25">
        <f t="shared" si="0"/>
        <v>5392311.1025</v>
      </c>
      <c r="L41" s="27"/>
      <c r="M41" s="27"/>
      <c r="N41" s="28"/>
      <c r="O41" s="28"/>
      <c r="P41" s="28"/>
    </row>
    <row r="42" spans="1:16" ht="18">
      <c r="A42" s="22">
        <v>37</v>
      </c>
      <c r="B42" s="23" t="s">
        <v>88</v>
      </c>
      <c r="C42" s="23" t="s">
        <v>204</v>
      </c>
      <c r="D42" s="24">
        <v>1630673.9565000001</v>
      </c>
      <c r="E42" s="24">
        <v>2989355.0010000002</v>
      </c>
      <c r="F42" s="25">
        <f t="shared" si="0"/>
        <v>4620028.9574999996</v>
      </c>
      <c r="L42" s="27"/>
      <c r="M42" s="27"/>
      <c r="N42" s="28"/>
      <c r="O42" s="28"/>
      <c r="P42" s="28"/>
    </row>
    <row r="43" spans="1:16" ht="18">
      <c r="A43" s="22">
        <v>38</v>
      </c>
      <c r="B43" s="23" t="s">
        <v>88</v>
      </c>
      <c r="C43" s="23" t="s">
        <v>206</v>
      </c>
      <c r="D43" s="24">
        <v>1580246.0914</v>
      </c>
      <c r="E43" s="24">
        <v>2896910.5304</v>
      </c>
      <c r="F43" s="25">
        <f t="shared" si="0"/>
        <v>4477156.6217999998</v>
      </c>
      <c r="L43" s="27"/>
      <c r="M43" s="27"/>
      <c r="N43" s="28"/>
      <c r="O43" s="28"/>
      <c r="P43" s="28"/>
    </row>
    <row r="44" spans="1:16" ht="18">
      <c r="A44" s="22">
        <v>39</v>
      </c>
      <c r="B44" s="23" t="s">
        <v>89</v>
      </c>
      <c r="C44" s="23" t="s">
        <v>211</v>
      </c>
      <c r="D44" s="24">
        <v>1517409.8218</v>
      </c>
      <c r="E44" s="24">
        <v>2781718.946</v>
      </c>
      <c r="F44" s="25">
        <f t="shared" si="0"/>
        <v>4299128.7677999996</v>
      </c>
      <c r="L44" s="27"/>
      <c r="M44" s="27"/>
      <c r="N44" s="28"/>
      <c r="O44" s="28"/>
      <c r="P44" s="28"/>
    </row>
    <row r="45" spans="1:16" ht="18">
      <c r="A45" s="22">
        <v>40</v>
      </c>
      <c r="B45" s="23" t="s">
        <v>89</v>
      </c>
      <c r="C45" s="23" t="s">
        <v>212</v>
      </c>
      <c r="D45" s="24">
        <v>1184791.2816999999</v>
      </c>
      <c r="E45" s="24">
        <v>2171961.9235</v>
      </c>
      <c r="F45" s="25">
        <f t="shared" si="0"/>
        <v>3356753.2052000002</v>
      </c>
      <c r="L45" s="27"/>
      <c r="M45" s="27"/>
      <c r="N45" s="28"/>
      <c r="O45" s="28"/>
      <c r="P45" s="28"/>
    </row>
    <row r="46" spans="1:16" ht="18">
      <c r="A46" s="22">
        <v>41</v>
      </c>
      <c r="B46" s="23" t="s">
        <v>89</v>
      </c>
      <c r="C46" s="23" t="s">
        <v>214</v>
      </c>
      <c r="D46" s="24">
        <v>1564260.139</v>
      </c>
      <c r="E46" s="24">
        <v>2867605.0480999998</v>
      </c>
      <c r="F46" s="25">
        <f t="shared" si="0"/>
        <v>4431865.1870999997</v>
      </c>
      <c r="L46" s="27"/>
      <c r="M46" s="27"/>
      <c r="N46" s="28"/>
      <c r="O46" s="28"/>
      <c r="P46" s="28"/>
    </row>
    <row r="47" spans="1:16" ht="18">
      <c r="A47" s="22">
        <v>42</v>
      </c>
      <c r="B47" s="23" t="s">
        <v>89</v>
      </c>
      <c r="C47" s="23" t="s">
        <v>216</v>
      </c>
      <c r="D47" s="24">
        <v>1199183.0702</v>
      </c>
      <c r="E47" s="24">
        <v>2198344.9811</v>
      </c>
      <c r="F47" s="25">
        <f t="shared" si="0"/>
        <v>3397528.0512999999</v>
      </c>
      <c r="L47" s="27"/>
      <c r="M47" s="27"/>
      <c r="N47" s="28"/>
      <c r="O47" s="28"/>
      <c r="P47" s="28"/>
    </row>
    <row r="48" spans="1:16" ht="18">
      <c r="A48" s="22">
        <v>43</v>
      </c>
      <c r="B48" s="23" t="s">
        <v>89</v>
      </c>
      <c r="C48" s="23" t="s">
        <v>218</v>
      </c>
      <c r="D48" s="24">
        <v>1611505.1342</v>
      </c>
      <c r="E48" s="24">
        <v>2954214.6746999999</v>
      </c>
      <c r="F48" s="25">
        <f t="shared" si="0"/>
        <v>4565719.8088999996</v>
      </c>
      <c r="L48" s="27"/>
      <c r="M48" s="27"/>
      <c r="N48" s="28"/>
      <c r="O48" s="28"/>
      <c r="P48" s="28"/>
    </row>
    <row r="49" spans="1:16" ht="18">
      <c r="A49" s="22">
        <v>44</v>
      </c>
      <c r="B49" s="23" t="s">
        <v>89</v>
      </c>
      <c r="C49" s="23" t="s">
        <v>220</v>
      </c>
      <c r="D49" s="24">
        <v>1404608.2556</v>
      </c>
      <c r="E49" s="24">
        <v>2574930.8724000002</v>
      </c>
      <c r="F49" s="25">
        <f t="shared" si="0"/>
        <v>3979539.128</v>
      </c>
      <c r="L49" s="27"/>
      <c r="M49" s="27"/>
      <c r="N49" s="28"/>
      <c r="O49" s="28"/>
      <c r="P49" s="28"/>
    </row>
    <row r="50" spans="1:16" ht="18">
      <c r="A50" s="22">
        <v>45</v>
      </c>
      <c r="B50" s="23" t="s">
        <v>89</v>
      </c>
      <c r="C50" s="23" t="s">
        <v>222</v>
      </c>
      <c r="D50" s="24">
        <v>1593070.3954</v>
      </c>
      <c r="E50" s="24">
        <v>2920420.0720000002</v>
      </c>
      <c r="F50" s="25">
        <f t="shared" si="0"/>
        <v>4513490.4674000004</v>
      </c>
      <c r="L50" s="27"/>
      <c r="M50" s="27"/>
      <c r="N50" s="28"/>
      <c r="O50" s="28"/>
      <c r="P50" s="28"/>
    </row>
    <row r="51" spans="1:16" ht="18">
      <c r="A51" s="22">
        <v>46</v>
      </c>
      <c r="B51" s="23" t="s">
        <v>89</v>
      </c>
      <c r="C51" s="23" t="s">
        <v>224</v>
      </c>
      <c r="D51" s="24">
        <v>1276446.1540999999</v>
      </c>
      <c r="E51" s="24">
        <v>2339983.8325</v>
      </c>
      <c r="F51" s="25">
        <f t="shared" si="0"/>
        <v>3616429.9865999999</v>
      </c>
      <c r="L51" s="27"/>
      <c r="M51" s="27"/>
      <c r="N51" s="28"/>
      <c r="O51" s="28"/>
      <c r="P51" s="28"/>
    </row>
    <row r="52" spans="1:16" ht="36">
      <c r="A52" s="22">
        <v>47</v>
      </c>
      <c r="B52" s="23" t="s">
        <v>89</v>
      </c>
      <c r="C52" s="23" t="s">
        <v>226</v>
      </c>
      <c r="D52" s="24">
        <v>1481359.9277999999</v>
      </c>
      <c r="E52" s="24">
        <v>2715632.2028000001</v>
      </c>
      <c r="F52" s="25">
        <f t="shared" si="0"/>
        <v>4196992.1305999998</v>
      </c>
      <c r="L52" s="27"/>
      <c r="M52" s="27"/>
      <c r="N52" s="28"/>
      <c r="O52" s="28"/>
      <c r="P52" s="28"/>
    </row>
    <row r="53" spans="1:16" ht="18">
      <c r="A53" s="22">
        <v>48</v>
      </c>
      <c r="B53" s="23" t="s">
        <v>89</v>
      </c>
      <c r="C53" s="23" t="s">
        <v>228</v>
      </c>
      <c r="D53" s="24">
        <v>1611651.0220999999</v>
      </c>
      <c r="E53" s="24">
        <v>2954482.1168</v>
      </c>
      <c r="F53" s="25">
        <f t="shared" si="0"/>
        <v>4566133.1388999997</v>
      </c>
      <c r="L53" s="27"/>
      <c r="M53" s="27"/>
      <c r="N53" s="28"/>
      <c r="O53" s="28"/>
      <c r="P53" s="28"/>
    </row>
    <row r="54" spans="1:16" ht="18">
      <c r="A54" s="22">
        <v>49</v>
      </c>
      <c r="B54" s="23" t="s">
        <v>89</v>
      </c>
      <c r="C54" s="23" t="s">
        <v>230</v>
      </c>
      <c r="D54" s="24">
        <v>1240371.2542999999</v>
      </c>
      <c r="E54" s="24">
        <v>2273851.2486999999</v>
      </c>
      <c r="F54" s="25">
        <f t="shared" si="0"/>
        <v>3514222.503</v>
      </c>
      <c r="L54" s="27"/>
      <c r="M54" s="27"/>
      <c r="N54" s="28"/>
      <c r="O54" s="28"/>
      <c r="P54" s="28"/>
    </row>
    <row r="55" spans="1:16" ht="18">
      <c r="A55" s="22">
        <v>50</v>
      </c>
      <c r="B55" s="23" t="s">
        <v>89</v>
      </c>
      <c r="C55" s="23" t="s">
        <v>232</v>
      </c>
      <c r="D55" s="24">
        <v>1467136.3071999999</v>
      </c>
      <c r="E55" s="24">
        <v>2689557.4309</v>
      </c>
      <c r="F55" s="25">
        <f t="shared" si="0"/>
        <v>4156693.7381000002</v>
      </c>
      <c r="L55" s="27"/>
      <c r="M55" s="27"/>
      <c r="N55" s="28"/>
      <c r="O55" s="28"/>
      <c r="P55" s="28"/>
    </row>
    <row r="56" spans="1:16" ht="18">
      <c r="A56" s="22">
        <v>51</v>
      </c>
      <c r="B56" s="23" t="s">
        <v>89</v>
      </c>
      <c r="C56" s="23" t="s">
        <v>234</v>
      </c>
      <c r="D56" s="24">
        <v>1467549.9561000001</v>
      </c>
      <c r="E56" s="24">
        <v>2690315.7330999998</v>
      </c>
      <c r="F56" s="25">
        <f t="shared" si="0"/>
        <v>4157865.6891999999</v>
      </c>
      <c r="L56" s="27"/>
      <c r="M56" s="27"/>
      <c r="N56" s="28"/>
      <c r="O56" s="28"/>
      <c r="P56" s="28"/>
    </row>
    <row r="57" spans="1:16" ht="18">
      <c r="A57" s="22">
        <v>52</v>
      </c>
      <c r="B57" s="23" t="s">
        <v>89</v>
      </c>
      <c r="C57" s="23" t="s">
        <v>236</v>
      </c>
      <c r="D57" s="24">
        <v>1513559.4659</v>
      </c>
      <c r="E57" s="24">
        <v>2774660.4652</v>
      </c>
      <c r="F57" s="25">
        <f t="shared" si="0"/>
        <v>4288219.9310999997</v>
      </c>
      <c r="L57" s="27"/>
      <c r="M57" s="27"/>
      <c r="N57" s="28"/>
      <c r="O57" s="28"/>
      <c r="P57" s="28"/>
    </row>
    <row r="58" spans="1:16" ht="18">
      <c r="A58" s="22">
        <v>53</v>
      </c>
      <c r="B58" s="23" t="s">
        <v>89</v>
      </c>
      <c r="C58" s="23" t="s">
        <v>238</v>
      </c>
      <c r="D58" s="24">
        <v>1382784.8992000001</v>
      </c>
      <c r="E58" s="24">
        <v>2534924.2486</v>
      </c>
      <c r="F58" s="25">
        <f t="shared" si="0"/>
        <v>3917709.1477999999</v>
      </c>
      <c r="L58" s="27"/>
      <c r="M58" s="27"/>
      <c r="N58" s="28"/>
      <c r="O58" s="28"/>
      <c r="P58" s="28"/>
    </row>
    <row r="59" spans="1:16" ht="18">
      <c r="A59" s="22">
        <v>54</v>
      </c>
      <c r="B59" s="23" t="s">
        <v>89</v>
      </c>
      <c r="C59" s="23" t="s">
        <v>240</v>
      </c>
      <c r="D59" s="24">
        <v>1411893.041</v>
      </c>
      <c r="E59" s="24">
        <v>2588285.3566000001</v>
      </c>
      <c r="F59" s="25">
        <f t="shared" si="0"/>
        <v>4000178.3975999998</v>
      </c>
      <c r="L59" s="27"/>
      <c r="M59" s="27"/>
      <c r="N59" s="28"/>
      <c r="O59" s="28"/>
      <c r="P59" s="28"/>
    </row>
    <row r="60" spans="1:16" ht="18">
      <c r="A60" s="22">
        <v>55</v>
      </c>
      <c r="B60" s="23" t="s">
        <v>89</v>
      </c>
      <c r="C60" s="23" t="s">
        <v>242</v>
      </c>
      <c r="D60" s="24">
        <v>1317918.227</v>
      </c>
      <c r="E60" s="24">
        <v>2416010.5257000001</v>
      </c>
      <c r="F60" s="25">
        <f t="shared" si="0"/>
        <v>3733928.7527000001</v>
      </c>
      <c r="L60" s="27"/>
      <c r="M60" s="27"/>
      <c r="N60" s="28"/>
      <c r="O60" s="28"/>
      <c r="P60" s="28"/>
    </row>
    <row r="61" spans="1:16" ht="18">
      <c r="A61" s="22">
        <v>56</v>
      </c>
      <c r="B61" s="23" t="s">
        <v>89</v>
      </c>
      <c r="C61" s="23" t="s">
        <v>244</v>
      </c>
      <c r="D61" s="24">
        <v>1637387.6662000001</v>
      </c>
      <c r="E61" s="24">
        <v>3001662.5880999998</v>
      </c>
      <c r="F61" s="25">
        <f t="shared" si="0"/>
        <v>4639050.2543000001</v>
      </c>
      <c r="L61" s="27"/>
      <c r="M61" s="27"/>
      <c r="N61" s="28"/>
      <c r="O61" s="28"/>
      <c r="P61" s="28"/>
    </row>
    <row r="62" spans="1:16" ht="18">
      <c r="A62" s="22">
        <v>57</v>
      </c>
      <c r="B62" s="23" t="s">
        <v>89</v>
      </c>
      <c r="C62" s="23" t="s">
        <v>246</v>
      </c>
      <c r="D62" s="24">
        <v>1366278.7757999999</v>
      </c>
      <c r="E62" s="24">
        <v>2504665.1875999998</v>
      </c>
      <c r="F62" s="25">
        <f t="shared" si="0"/>
        <v>3870943.9633999998</v>
      </c>
      <c r="L62" s="27"/>
      <c r="M62" s="27"/>
      <c r="N62" s="28"/>
      <c r="O62" s="28"/>
      <c r="P62" s="28"/>
    </row>
    <row r="63" spans="1:16" ht="18">
      <c r="A63" s="22">
        <v>58</v>
      </c>
      <c r="B63" s="23" t="s">
        <v>89</v>
      </c>
      <c r="C63" s="23" t="s">
        <v>248</v>
      </c>
      <c r="D63" s="24">
        <v>1437553.0752000001</v>
      </c>
      <c r="E63" s="24">
        <v>2635325.3865</v>
      </c>
      <c r="F63" s="25">
        <f t="shared" si="0"/>
        <v>4072878.4616999999</v>
      </c>
      <c r="L63" s="27"/>
      <c r="M63" s="27"/>
      <c r="N63" s="28"/>
      <c r="O63" s="28"/>
      <c r="P63" s="28"/>
    </row>
    <row r="64" spans="1:16" ht="18">
      <c r="A64" s="22">
        <v>59</v>
      </c>
      <c r="B64" s="23" t="s">
        <v>89</v>
      </c>
      <c r="C64" s="23" t="s">
        <v>250</v>
      </c>
      <c r="D64" s="24">
        <v>1495263.9941</v>
      </c>
      <c r="E64" s="24">
        <v>2741121.1669999999</v>
      </c>
      <c r="F64" s="25">
        <f t="shared" si="0"/>
        <v>4236385.1611000001</v>
      </c>
      <c r="L64" s="27"/>
      <c r="M64" s="27"/>
      <c r="N64" s="28"/>
      <c r="O64" s="28"/>
      <c r="P64" s="28"/>
    </row>
    <row r="65" spans="1:16" ht="18">
      <c r="A65" s="22">
        <v>60</v>
      </c>
      <c r="B65" s="23" t="s">
        <v>89</v>
      </c>
      <c r="C65" s="23" t="s">
        <v>252</v>
      </c>
      <c r="D65" s="24">
        <v>1285218.5386999999</v>
      </c>
      <c r="E65" s="24">
        <v>2356065.3868</v>
      </c>
      <c r="F65" s="25">
        <f t="shared" si="0"/>
        <v>3641283.9254999999</v>
      </c>
      <c r="L65" s="27"/>
      <c r="M65" s="27"/>
      <c r="N65" s="28"/>
      <c r="O65" s="28"/>
      <c r="P65" s="28"/>
    </row>
    <row r="66" spans="1:16" ht="18">
      <c r="A66" s="22">
        <v>61</v>
      </c>
      <c r="B66" s="23" t="s">
        <v>89</v>
      </c>
      <c r="C66" s="23" t="s">
        <v>254</v>
      </c>
      <c r="D66" s="24">
        <v>1342018.1710000001</v>
      </c>
      <c r="E66" s="24">
        <v>2460190.5948000001</v>
      </c>
      <c r="F66" s="25">
        <f t="shared" si="0"/>
        <v>3802208.7658000002</v>
      </c>
      <c r="L66" s="27"/>
      <c r="M66" s="27"/>
      <c r="N66" s="28"/>
      <c r="O66" s="28"/>
      <c r="P66" s="28"/>
    </row>
    <row r="67" spans="1:16" ht="18">
      <c r="A67" s="22">
        <v>62</v>
      </c>
      <c r="B67" s="23" t="s">
        <v>89</v>
      </c>
      <c r="C67" s="23" t="s">
        <v>256</v>
      </c>
      <c r="D67" s="24">
        <v>1374604.0434999999</v>
      </c>
      <c r="E67" s="24">
        <v>2519927.0863000001</v>
      </c>
      <c r="F67" s="25">
        <f t="shared" si="0"/>
        <v>3894531.1298000002</v>
      </c>
      <c r="L67" s="27"/>
      <c r="M67" s="27"/>
      <c r="N67" s="28"/>
      <c r="O67" s="28"/>
      <c r="P67" s="28"/>
    </row>
    <row r="68" spans="1:16" ht="18">
      <c r="A68" s="22">
        <v>63</v>
      </c>
      <c r="B68" s="23" t="s">
        <v>89</v>
      </c>
      <c r="C68" s="23" t="s">
        <v>258</v>
      </c>
      <c r="D68" s="24">
        <v>1619588.074</v>
      </c>
      <c r="E68" s="24">
        <v>2969032.3374000001</v>
      </c>
      <c r="F68" s="25">
        <f t="shared" si="0"/>
        <v>4588620.4113999996</v>
      </c>
      <c r="L68" s="27"/>
      <c r="M68" s="27"/>
      <c r="N68" s="28"/>
      <c r="O68" s="28"/>
      <c r="P68" s="28"/>
    </row>
    <row r="69" spans="1:16" ht="18">
      <c r="A69" s="22">
        <v>64</v>
      </c>
      <c r="B69" s="23" t="s">
        <v>89</v>
      </c>
      <c r="C69" s="23" t="s">
        <v>260</v>
      </c>
      <c r="D69" s="24">
        <v>1206442.0208999999</v>
      </c>
      <c r="E69" s="24">
        <v>2211652.1050999998</v>
      </c>
      <c r="F69" s="25">
        <f t="shared" si="0"/>
        <v>3418094.1260000002</v>
      </c>
      <c r="L69" s="27"/>
      <c r="M69" s="27"/>
      <c r="N69" s="28"/>
      <c r="O69" s="28"/>
      <c r="P69" s="28"/>
    </row>
    <row r="70" spans="1:16" ht="18">
      <c r="A70" s="22">
        <v>65</v>
      </c>
      <c r="B70" s="23" t="s">
        <v>89</v>
      </c>
      <c r="C70" s="23" t="s">
        <v>262</v>
      </c>
      <c r="D70" s="24">
        <v>1480314.2119</v>
      </c>
      <c r="E70" s="24">
        <v>2713715.1941</v>
      </c>
      <c r="F70" s="25">
        <f t="shared" si="0"/>
        <v>4194029.406</v>
      </c>
      <c r="L70" s="27"/>
      <c r="M70" s="27"/>
      <c r="N70" s="28"/>
      <c r="O70" s="28"/>
      <c r="P70" s="28"/>
    </row>
    <row r="71" spans="1:16" ht="18">
      <c r="A71" s="22">
        <v>66</v>
      </c>
      <c r="B71" s="23" t="s">
        <v>89</v>
      </c>
      <c r="C71" s="23" t="s">
        <v>264</v>
      </c>
      <c r="D71" s="24">
        <v>1206871.6497</v>
      </c>
      <c r="E71" s="24">
        <v>2212439.7015</v>
      </c>
      <c r="F71" s="25">
        <f t="shared" ref="F71:F134" si="1">D71+E71</f>
        <v>3419311.3511999999</v>
      </c>
      <c r="L71" s="27"/>
      <c r="M71" s="27"/>
      <c r="N71" s="28"/>
      <c r="O71" s="28"/>
      <c r="P71" s="28"/>
    </row>
    <row r="72" spans="1:16" ht="18">
      <c r="A72" s="22">
        <v>67</v>
      </c>
      <c r="B72" s="23" t="s">
        <v>89</v>
      </c>
      <c r="C72" s="23" t="s">
        <v>266</v>
      </c>
      <c r="D72" s="24">
        <v>1573954.3788999999</v>
      </c>
      <c r="E72" s="24">
        <v>2885376.5493999999</v>
      </c>
      <c r="F72" s="25">
        <f t="shared" si="1"/>
        <v>4459330.9282999998</v>
      </c>
      <c r="L72" s="27"/>
      <c r="M72" s="27"/>
      <c r="N72" s="28"/>
      <c r="O72" s="28"/>
      <c r="P72" s="28"/>
    </row>
    <row r="73" spans="1:16" ht="36">
      <c r="A73" s="22">
        <v>68</v>
      </c>
      <c r="B73" s="23" t="s">
        <v>89</v>
      </c>
      <c r="C73" s="23" t="s">
        <v>268</v>
      </c>
      <c r="D73" s="24">
        <v>1302369.7644</v>
      </c>
      <c r="E73" s="24">
        <v>2387507.0507</v>
      </c>
      <c r="F73" s="25">
        <f t="shared" si="1"/>
        <v>3689876.8150999998</v>
      </c>
      <c r="L73" s="27"/>
      <c r="M73" s="27"/>
      <c r="N73" s="28"/>
      <c r="O73" s="28"/>
      <c r="P73" s="28"/>
    </row>
    <row r="74" spans="1:16" ht="18">
      <c r="A74" s="22">
        <v>69</v>
      </c>
      <c r="B74" s="23" t="s">
        <v>89</v>
      </c>
      <c r="C74" s="23" t="s">
        <v>270</v>
      </c>
      <c r="D74" s="24">
        <v>1968595.4072</v>
      </c>
      <c r="E74" s="24">
        <v>3608833.3305000002</v>
      </c>
      <c r="F74" s="25">
        <f t="shared" si="1"/>
        <v>5577428.7377000004</v>
      </c>
      <c r="L74" s="27"/>
      <c r="M74" s="27"/>
      <c r="N74" s="28"/>
      <c r="O74" s="28"/>
      <c r="P74" s="28"/>
    </row>
    <row r="75" spans="1:16" ht="18">
      <c r="A75" s="22">
        <v>70</v>
      </c>
      <c r="B75" s="23" t="s">
        <v>90</v>
      </c>
      <c r="C75" s="23" t="s">
        <v>275</v>
      </c>
      <c r="D75" s="24">
        <v>2214232.2429999998</v>
      </c>
      <c r="E75" s="24">
        <v>4059135.3058000002</v>
      </c>
      <c r="F75" s="25">
        <f t="shared" si="1"/>
        <v>6273367.5488</v>
      </c>
      <c r="L75" s="27"/>
      <c r="M75" s="27"/>
      <c r="N75" s="28"/>
      <c r="O75" s="28"/>
      <c r="P75" s="28"/>
    </row>
    <row r="76" spans="1:16" ht="18">
      <c r="A76" s="22">
        <v>71</v>
      </c>
      <c r="B76" s="23" t="s">
        <v>90</v>
      </c>
      <c r="C76" s="23" t="s">
        <v>277</v>
      </c>
      <c r="D76" s="24">
        <v>1456205.1443</v>
      </c>
      <c r="E76" s="24">
        <v>2669518.3996000001</v>
      </c>
      <c r="F76" s="25">
        <f t="shared" si="1"/>
        <v>4125723.5438999999</v>
      </c>
      <c r="L76" s="27"/>
      <c r="M76" s="27"/>
      <c r="N76" s="28"/>
      <c r="O76" s="28"/>
      <c r="P76" s="28"/>
    </row>
    <row r="77" spans="1:16" ht="18">
      <c r="A77" s="22">
        <v>72</v>
      </c>
      <c r="B77" s="23" t="s">
        <v>90</v>
      </c>
      <c r="C77" s="23" t="s">
        <v>279</v>
      </c>
      <c r="D77" s="24">
        <v>1498023.2903</v>
      </c>
      <c r="E77" s="24">
        <v>2746179.5147000002</v>
      </c>
      <c r="F77" s="25">
        <f t="shared" si="1"/>
        <v>4244202.8049999997</v>
      </c>
      <c r="L77" s="27"/>
      <c r="M77" s="27"/>
      <c r="N77" s="28"/>
      <c r="O77" s="28"/>
      <c r="P77" s="28"/>
    </row>
    <row r="78" spans="1:16" ht="18">
      <c r="A78" s="22">
        <v>73</v>
      </c>
      <c r="B78" s="23" t="s">
        <v>90</v>
      </c>
      <c r="C78" s="23" t="s">
        <v>281</v>
      </c>
      <c r="D78" s="24">
        <v>1810653.3907000001</v>
      </c>
      <c r="E78" s="24">
        <v>3319293.6864999998</v>
      </c>
      <c r="F78" s="25">
        <f t="shared" si="1"/>
        <v>5129947.0772000002</v>
      </c>
      <c r="L78" s="27"/>
      <c r="M78" s="27"/>
      <c r="N78" s="28"/>
      <c r="O78" s="28"/>
      <c r="P78" s="28"/>
    </row>
    <row r="79" spans="1:16" ht="18">
      <c r="A79" s="22">
        <v>74</v>
      </c>
      <c r="B79" s="23" t="s">
        <v>90</v>
      </c>
      <c r="C79" s="23" t="s">
        <v>283</v>
      </c>
      <c r="D79" s="24">
        <v>1375132.3430999999</v>
      </c>
      <c r="E79" s="24">
        <v>2520895.5661999998</v>
      </c>
      <c r="F79" s="25">
        <f t="shared" si="1"/>
        <v>3896027.9092999999</v>
      </c>
      <c r="L79" s="27"/>
      <c r="M79" s="27"/>
      <c r="N79" s="28"/>
      <c r="O79" s="28"/>
      <c r="P79" s="28"/>
    </row>
    <row r="80" spans="1:16" ht="18">
      <c r="A80" s="22">
        <v>75</v>
      </c>
      <c r="B80" s="23" t="s">
        <v>90</v>
      </c>
      <c r="C80" s="23" t="s">
        <v>285</v>
      </c>
      <c r="D80" s="24">
        <v>1583083.9650999999</v>
      </c>
      <c r="E80" s="24">
        <v>2902112.9265999999</v>
      </c>
      <c r="F80" s="25">
        <f t="shared" si="1"/>
        <v>4485196.8916999996</v>
      </c>
      <c r="L80" s="27"/>
      <c r="M80" s="27"/>
      <c r="N80" s="28"/>
      <c r="O80" s="28"/>
      <c r="P80" s="28"/>
    </row>
    <row r="81" spans="1:16" ht="18">
      <c r="A81" s="22">
        <v>76</v>
      </c>
      <c r="B81" s="23" t="s">
        <v>90</v>
      </c>
      <c r="C81" s="23" t="s">
        <v>287</v>
      </c>
      <c r="D81" s="24">
        <v>1467161.7115</v>
      </c>
      <c r="E81" s="24">
        <v>2689604.0022</v>
      </c>
      <c r="F81" s="25">
        <f t="shared" si="1"/>
        <v>4156765.7137000002</v>
      </c>
      <c r="L81" s="27"/>
      <c r="M81" s="27"/>
      <c r="N81" s="28"/>
      <c r="O81" s="28"/>
      <c r="P81" s="28"/>
    </row>
    <row r="82" spans="1:16" ht="18">
      <c r="A82" s="22">
        <v>77</v>
      </c>
      <c r="B82" s="23" t="s">
        <v>90</v>
      </c>
      <c r="C82" s="23" t="s">
        <v>289</v>
      </c>
      <c r="D82" s="24">
        <v>1311824.8702</v>
      </c>
      <c r="E82" s="24">
        <v>2404840.1708999998</v>
      </c>
      <c r="F82" s="25">
        <f t="shared" si="1"/>
        <v>3716665.0411</v>
      </c>
      <c r="L82" s="27"/>
      <c r="M82" s="27"/>
      <c r="N82" s="28"/>
      <c r="O82" s="28"/>
      <c r="P82" s="28"/>
    </row>
    <row r="83" spans="1:16" ht="18">
      <c r="A83" s="22">
        <v>78</v>
      </c>
      <c r="B83" s="23" t="s">
        <v>90</v>
      </c>
      <c r="C83" s="23" t="s">
        <v>291</v>
      </c>
      <c r="D83" s="24">
        <v>1457027.4242</v>
      </c>
      <c r="E83" s="24">
        <v>2671025.8048999999</v>
      </c>
      <c r="F83" s="25">
        <f t="shared" si="1"/>
        <v>4128053.2291000001</v>
      </c>
      <c r="L83" s="27"/>
      <c r="M83" s="27"/>
      <c r="N83" s="28"/>
      <c r="O83" s="28"/>
      <c r="P83" s="28"/>
    </row>
    <row r="84" spans="1:16" ht="18">
      <c r="A84" s="22">
        <v>79</v>
      </c>
      <c r="B84" s="23" t="s">
        <v>90</v>
      </c>
      <c r="C84" s="23" t="s">
        <v>293</v>
      </c>
      <c r="D84" s="24">
        <v>2305069.9087</v>
      </c>
      <c r="E84" s="24">
        <v>4225659.1096999999</v>
      </c>
      <c r="F84" s="25">
        <f t="shared" si="1"/>
        <v>6530729.0184000004</v>
      </c>
      <c r="L84" s="27"/>
      <c r="M84" s="27"/>
      <c r="N84" s="28"/>
      <c r="O84" s="28"/>
      <c r="P84" s="28"/>
    </row>
    <row r="85" spans="1:16" ht="18">
      <c r="A85" s="22">
        <v>80</v>
      </c>
      <c r="B85" s="23" t="s">
        <v>90</v>
      </c>
      <c r="C85" s="23" t="s">
        <v>295</v>
      </c>
      <c r="D85" s="24">
        <v>1602026.3702</v>
      </c>
      <c r="E85" s="24">
        <v>2936838.1842999998</v>
      </c>
      <c r="F85" s="25">
        <f t="shared" si="1"/>
        <v>4538864.5544999996</v>
      </c>
      <c r="L85" s="27"/>
      <c r="M85" s="27"/>
      <c r="N85" s="28"/>
      <c r="O85" s="28"/>
      <c r="P85" s="28"/>
    </row>
    <row r="86" spans="1:16" ht="18">
      <c r="A86" s="22">
        <v>81</v>
      </c>
      <c r="B86" s="23" t="s">
        <v>90</v>
      </c>
      <c r="C86" s="23" t="s">
        <v>297</v>
      </c>
      <c r="D86" s="24">
        <v>1958638.0829</v>
      </c>
      <c r="E86" s="24">
        <v>3590579.5422999999</v>
      </c>
      <c r="F86" s="25">
        <f t="shared" si="1"/>
        <v>5549217.6251999997</v>
      </c>
      <c r="L86" s="27"/>
      <c r="M86" s="27"/>
      <c r="N86" s="28"/>
      <c r="O86" s="28"/>
      <c r="P86" s="28"/>
    </row>
    <row r="87" spans="1:16" ht="18">
      <c r="A87" s="22">
        <v>82</v>
      </c>
      <c r="B87" s="23" t="s">
        <v>90</v>
      </c>
      <c r="C87" s="23" t="s">
        <v>299</v>
      </c>
      <c r="D87" s="24">
        <v>1439099.0615999999</v>
      </c>
      <c r="E87" s="24">
        <v>2638159.4920999999</v>
      </c>
      <c r="F87" s="25">
        <f t="shared" si="1"/>
        <v>4077258.5537</v>
      </c>
      <c r="L87" s="27"/>
      <c r="M87" s="27"/>
      <c r="N87" s="28"/>
      <c r="O87" s="28"/>
      <c r="P87" s="28"/>
    </row>
    <row r="88" spans="1:16" ht="18">
      <c r="A88" s="22">
        <v>83</v>
      </c>
      <c r="B88" s="23" t="s">
        <v>90</v>
      </c>
      <c r="C88" s="23" t="s">
        <v>301</v>
      </c>
      <c r="D88" s="24">
        <v>1426875.2827999999</v>
      </c>
      <c r="E88" s="24">
        <v>2615750.8344999999</v>
      </c>
      <c r="F88" s="25">
        <f t="shared" si="1"/>
        <v>4042626.1173</v>
      </c>
      <c r="L88" s="27"/>
      <c r="M88" s="27"/>
      <c r="N88" s="28"/>
      <c r="O88" s="28"/>
      <c r="P88" s="28"/>
    </row>
    <row r="89" spans="1:16" ht="18">
      <c r="A89" s="22">
        <v>84</v>
      </c>
      <c r="B89" s="23" t="s">
        <v>90</v>
      </c>
      <c r="C89" s="23" t="s">
        <v>303</v>
      </c>
      <c r="D89" s="24">
        <v>1712562.7838999999</v>
      </c>
      <c r="E89" s="24">
        <v>3139473.7754000002</v>
      </c>
      <c r="F89" s="25">
        <f t="shared" si="1"/>
        <v>4852036.5592999998</v>
      </c>
      <c r="L89" s="27"/>
      <c r="M89" s="27"/>
      <c r="N89" s="28"/>
      <c r="O89" s="28"/>
      <c r="P89" s="28"/>
    </row>
    <row r="90" spans="1:16" ht="18">
      <c r="A90" s="22">
        <v>85</v>
      </c>
      <c r="B90" s="23" t="s">
        <v>90</v>
      </c>
      <c r="C90" s="23" t="s">
        <v>305</v>
      </c>
      <c r="D90" s="24">
        <v>1636402.2009999999</v>
      </c>
      <c r="E90" s="24">
        <v>2999856.0312000001</v>
      </c>
      <c r="F90" s="25">
        <f t="shared" si="1"/>
        <v>4636258.2322000004</v>
      </c>
      <c r="L90" s="27"/>
      <c r="M90" s="27"/>
      <c r="N90" s="28"/>
      <c r="O90" s="28"/>
      <c r="P90" s="28"/>
    </row>
    <row r="91" spans="1:16" ht="18">
      <c r="A91" s="22">
        <v>86</v>
      </c>
      <c r="B91" s="23" t="s">
        <v>90</v>
      </c>
      <c r="C91" s="23" t="s">
        <v>306</v>
      </c>
      <c r="D91" s="24">
        <v>1370853.0449000001</v>
      </c>
      <c r="E91" s="24">
        <v>2513050.7475999999</v>
      </c>
      <c r="F91" s="25">
        <f t="shared" si="1"/>
        <v>3883903.7925</v>
      </c>
      <c r="L91" s="27"/>
      <c r="M91" s="27"/>
      <c r="N91" s="28"/>
      <c r="O91" s="28"/>
      <c r="P91" s="28"/>
    </row>
    <row r="92" spans="1:16" ht="18">
      <c r="A92" s="22">
        <v>87</v>
      </c>
      <c r="B92" s="23" t="s">
        <v>90</v>
      </c>
      <c r="C92" s="23" t="s">
        <v>308</v>
      </c>
      <c r="D92" s="24">
        <v>1420453.4273000001</v>
      </c>
      <c r="E92" s="24">
        <v>2603978.2752999999</v>
      </c>
      <c r="F92" s="25">
        <f t="shared" si="1"/>
        <v>4024431.7026</v>
      </c>
      <c r="L92" s="27"/>
      <c r="M92" s="27"/>
      <c r="N92" s="28"/>
      <c r="O92" s="28"/>
      <c r="P92" s="28"/>
    </row>
    <row r="93" spans="1:16" ht="18">
      <c r="A93" s="22">
        <v>88</v>
      </c>
      <c r="B93" s="23" t="s">
        <v>90</v>
      </c>
      <c r="C93" s="23" t="s">
        <v>310</v>
      </c>
      <c r="D93" s="24">
        <v>1533969.0930999999</v>
      </c>
      <c r="E93" s="24">
        <v>2812075.4377000001</v>
      </c>
      <c r="F93" s="25">
        <f t="shared" si="1"/>
        <v>4346044.5307999998</v>
      </c>
      <c r="L93" s="27"/>
      <c r="M93" s="27"/>
      <c r="N93" s="28"/>
      <c r="O93" s="28"/>
      <c r="P93" s="28"/>
    </row>
    <row r="94" spans="1:16" ht="18">
      <c r="A94" s="22">
        <v>89</v>
      </c>
      <c r="B94" s="23" t="s">
        <v>90</v>
      </c>
      <c r="C94" s="23" t="s">
        <v>312</v>
      </c>
      <c r="D94" s="24">
        <v>1552337.9362000001</v>
      </c>
      <c r="E94" s="24">
        <v>2845749.2403000002</v>
      </c>
      <c r="F94" s="25">
        <f t="shared" si="1"/>
        <v>4398087.1765000001</v>
      </c>
      <c r="L94" s="27"/>
      <c r="M94" s="27"/>
      <c r="N94" s="28"/>
      <c r="O94" s="28"/>
      <c r="P94" s="28"/>
    </row>
    <row r="95" spans="1:16" ht="18">
      <c r="A95" s="22">
        <v>90</v>
      </c>
      <c r="B95" s="23" t="s">
        <v>90</v>
      </c>
      <c r="C95" s="23" t="s">
        <v>314</v>
      </c>
      <c r="D95" s="24">
        <v>1490473.0162</v>
      </c>
      <c r="E95" s="24">
        <v>2732338.3360000001</v>
      </c>
      <c r="F95" s="25">
        <f t="shared" si="1"/>
        <v>4222811.3521999996</v>
      </c>
      <c r="L95" s="27"/>
      <c r="M95" s="27"/>
      <c r="N95" s="28"/>
      <c r="O95" s="28"/>
      <c r="P95" s="28"/>
    </row>
    <row r="96" spans="1:16" ht="18">
      <c r="A96" s="22">
        <v>91</v>
      </c>
      <c r="B96" s="23" t="s">
        <v>91</v>
      </c>
      <c r="C96" s="23" t="s">
        <v>319</v>
      </c>
      <c r="D96" s="24">
        <v>2513098.6403000001</v>
      </c>
      <c r="E96" s="24">
        <v>4607017.8276000004</v>
      </c>
      <c r="F96" s="25">
        <f t="shared" si="1"/>
        <v>7120116.4678999996</v>
      </c>
      <c r="L96" s="27"/>
      <c r="M96" s="27"/>
      <c r="N96" s="28"/>
      <c r="O96" s="28"/>
      <c r="P96" s="28"/>
    </row>
    <row r="97" spans="1:16" ht="18">
      <c r="A97" s="22">
        <v>92</v>
      </c>
      <c r="B97" s="23" t="s">
        <v>91</v>
      </c>
      <c r="C97" s="23" t="s">
        <v>91</v>
      </c>
      <c r="D97" s="24">
        <v>3034831.2911999999</v>
      </c>
      <c r="E97" s="24">
        <v>5563459.2443000004</v>
      </c>
      <c r="F97" s="25">
        <f t="shared" si="1"/>
        <v>8598290.5354999993</v>
      </c>
      <c r="L97" s="27"/>
      <c r="M97" s="27"/>
      <c r="N97" s="28"/>
      <c r="O97" s="28"/>
      <c r="P97" s="28"/>
    </row>
    <row r="98" spans="1:16" ht="18">
      <c r="A98" s="22">
        <v>93</v>
      </c>
      <c r="B98" s="23" t="s">
        <v>91</v>
      </c>
      <c r="C98" s="23" t="s">
        <v>322</v>
      </c>
      <c r="D98" s="24">
        <v>1327272.7418</v>
      </c>
      <c r="E98" s="24">
        <v>2433159.2423</v>
      </c>
      <c r="F98" s="25">
        <f t="shared" si="1"/>
        <v>3760431.9841</v>
      </c>
      <c r="L98" s="27"/>
      <c r="M98" s="27"/>
      <c r="N98" s="28"/>
      <c r="O98" s="28"/>
      <c r="P98" s="28"/>
    </row>
    <row r="99" spans="1:16" ht="18">
      <c r="A99" s="22">
        <v>94</v>
      </c>
      <c r="B99" s="23" t="s">
        <v>91</v>
      </c>
      <c r="C99" s="23" t="s">
        <v>324</v>
      </c>
      <c r="D99" s="24">
        <v>1568619.5225</v>
      </c>
      <c r="E99" s="24">
        <v>2875596.6792000001</v>
      </c>
      <c r="F99" s="25">
        <f t="shared" si="1"/>
        <v>4444216.2017000001</v>
      </c>
      <c r="L99" s="27"/>
      <c r="M99" s="27"/>
      <c r="N99" s="28"/>
      <c r="O99" s="28"/>
      <c r="P99" s="28"/>
    </row>
    <row r="100" spans="1:16" ht="18">
      <c r="A100" s="22">
        <v>95</v>
      </c>
      <c r="B100" s="23" t="s">
        <v>91</v>
      </c>
      <c r="C100" s="23" t="s">
        <v>326</v>
      </c>
      <c r="D100" s="24">
        <v>1989858.4646000001</v>
      </c>
      <c r="E100" s="24">
        <v>3647812.8130999999</v>
      </c>
      <c r="F100" s="25">
        <f t="shared" si="1"/>
        <v>5637671.2777000004</v>
      </c>
      <c r="L100" s="27"/>
      <c r="M100" s="27"/>
      <c r="N100" s="28"/>
      <c r="O100" s="28"/>
      <c r="P100" s="28"/>
    </row>
    <row r="101" spans="1:16" ht="18">
      <c r="A101" s="22">
        <v>96</v>
      </c>
      <c r="B101" s="23" t="s">
        <v>91</v>
      </c>
      <c r="C101" s="23" t="s">
        <v>328</v>
      </c>
      <c r="D101" s="24">
        <v>1317653.9539999999</v>
      </c>
      <c r="E101" s="24">
        <v>2415526.0599000002</v>
      </c>
      <c r="F101" s="25">
        <f t="shared" si="1"/>
        <v>3733180.0139000001</v>
      </c>
      <c r="L101" s="27"/>
      <c r="M101" s="27"/>
      <c r="N101" s="28"/>
      <c r="O101" s="28"/>
      <c r="P101" s="28"/>
    </row>
    <row r="102" spans="1:16" ht="18">
      <c r="A102" s="22">
        <v>97</v>
      </c>
      <c r="B102" s="23" t="s">
        <v>91</v>
      </c>
      <c r="C102" s="23" t="s">
        <v>330</v>
      </c>
      <c r="D102" s="24">
        <v>2102148.1183000002</v>
      </c>
      <c r="E102" s="24">
        <v>3853662.4476000001</v>
      </c>
      <c r="F102" s="25">
        <f t="shared" si="1"/>
        <v>5955810.5658999998</v>
      </c>
      <c r="L102" s="27"/>
      <c r="M102" s="27"/>
      <c r="N102" s="28"/>
      <c r="O102" s="28"/>
      <c r="P102" s="28"/>
    </row>
    <row r="103" spans="1:16" ht="18">
      <c r="A103" s="22">
        <v>98</v>
      </c>
      <c r="B103" s="23" t="s">
        <v>91</v>
      </c>
      <c r="C103" s="23" t="s">
        <v>332</v>
      </c>
      <c r="D103" s="24">
        <v>2122057.2601000001</v>
      </c>
      <c r="E103" s="24">
        <v>3890159.9290999998</v>
      </c>
      <c r="F103" s="25">
        <f t="shared" si="1"/>
        <v>6012217.1891999999</v>
      </c>
      <c r="L103" s="27"/>
      <c r="M103" s="27"/>
      <c r="N103" s="28"/>
      <c r="O103" s="28"/>
      <c r="P103" s="28"/>
    </row>
    <row r="104" spans="1:16" ht="18">
      <c r="A104" s="22">
        <v>99</v>
      </c>
      <c r="B104" s="23" t="s">
        <v>91</v>
      </c>
      <c r="C104" s="23" t="s">
        <v>334</v>
      </c>
      <c r="D104" s="24">
        <v>1492632.4046</v>
      </c>
      <c r="E104" s="24">
        <v>2736296.9314999999</v>
      </c>
      <c r="F104" s="25">
        <f t="shared" si="1"/>
        <v>4228929.3361</v>
      </c>
      <c r="L104" s="27"/>
      <c r="M104" s="27"/>
      <c r="N104" s="28"/>
      <c r="O104" s="28"/>
      <c r="P104" s="28"/>
    </row>
    <row r="105" spans="1:16" ht="18">
      <c r="A105" s="22">
        <v>100</v>
      </c>
      <c r="B105" s="23" t="s">
        <v>91</v>
      </c>
      <c r="C105" s="23" t="s">
        <v>335</v>
      </c>
      <c r="D105" s="24">
        <v>1709499.7235999999</v>
      </c>
      <c r="E105" s="24">
        <v>3133858.5666999999</v>
      </c>
      <c r="F105" s="25">
        <f t="shared" si="1"/>
        <v>4843358.2903000005</v>
      </c>
      <c r="L105" s="27"/>
      <c r="M105" s="27"/>
      <c r="N105" s="28"/>
      <c r="O105" s="28"/>
      <c r="P105" s="28"/>
    </row>
    <row r="106" spans="1:16" ht="18">
      <c r="A106" s="22">
        <v>101</v>
      </c>
      <c r="B106" s="23" t="s">
        <v>91</v>
      </c>
      <c r="C106" s="23" t="s">
        <v>337</v>
      </c>
      <c r="D106" s="24">
        <v>1322756.8330999999</v>
      </c>
      <c r="E106" s="24">
        <v>2424880.6688999999</v>
      </c>
      <c r="F106" s="25">
        <f t="shared" si="1"/>
        <v>3747637.5019999999</v>
      </c>
      <c r="L106" s="27"/>
      <c r="M106" s="27"/>
      <c r="N106" s="28"/>
      <c r="O106" s="28"/>
      <c r="P106" s="28"/>
    </row>
    <row r="107" spans="1:16" ht="18">
      <c r="A107" s="22">
        <v>102</v>
      </c>
      <c r="B107" s="23" t="s">
        <v>91</v>
      </c>
      <c r="C107" s="23" t="s">
        <v>339</v>
      </c>
      <c r="D107" s="24">
        <v>2048426.7933</v>
      </c>
      <c r="E107" s="24">
        <v>3755180.3991</v>
      </c>
      <c r="F107" s="25">
        <f t="shared" si="1"/>
        <v>5803607.1924000001</v>
      </c>
      <c r="L107" s="27"/>
      <c r="M107" s="27"/>
      <c r="N107" s="28"/>
      <c r="O107" s="28"/>
      <c r="P107" s="28"/>
    </row>
    <row r="108" spans="1:16" ht="18">
      <c r="A108" s="22">
        <v>103</v>
      </c>
      <c r="B108" s="23" t="s">
        <v>91</v>
      </c>
      <c r="C108" s="23" t="s">
        <v>341</v>
      </c>
      <c r="D108" s="24">
        <v>1684733.2792</v>
      </c>
      <c r="E108" s="24">
        <v>3088456.6675999998</v>
      </c>
      <c r="F108" s="25">
        <f t="shared" si="1"/>
        <v>4773189.9468</v>
      </c>
      <c r="L108" s="27"/>
      <c r="M108" s="27"/>
      <c r="N108" s="28"/>
      <c r="O108" s="28"/>
      <c r="P108" s="28"/>
    </row>
    <row r="109" spans="1:16" ht="18">
      <c r="A109" s="22">
        <v>104</v>
      </c>
      <c r="B109" s="23" t="s">
        <v>91</v>
      </c>
      <c r="C109" s="23" t="s">
        <v>343</v>
      </c>
      <c r="D109" s="24">
        <v>1967238.7302000001</v>
      </c>
      <c r="E109" s="24">
        <v>3606346.2673999998</v>
      </c>
      <c r="F109" s="25">
        <f t="shared" si="1"/>
        <v>5573584.9976000004</v>
      </c>
      <c r="L109" s="27"/>
      <c r="M109" s="27"/>
      <c r="N109" s="28"/>
      <c r="O109" s="28"/>
      <c r="P109" s="28"/>
    </row>
    <row r="110" spans="1:16" ht="18">
      <c r="A110" s="22">
        <v>105</v>
      </c>
      <c r="B110" s="23" t="s">
        <v>91</v>
      </c>
      <c r="C110" s="23" t="s">
        <v>345</v>
      </c>
      <c r="D110" s="24">
        <v>2520972.9212000002</v>
      </c>
      <c r="E110" s="24">
        <v>4621452.9762000004</v>
      </c>
      <c r="F110" s="25">
        <f t="shared" si="1"/>
        <v>7142425.8974000001</v>
      </c>
      <c r="L110" s="27"/>
      <c r="M110" s="27"/>
      <c r="N110" s="28"/>
      <c r="O110" s="28"/>
      <c r="P110" s="28"/>
    </row>
    <row r="111" spans="1:16" ht="18">
      <c r="A111" s="22">
        <v>106</v>
      </c>
      <c r="B111" s="23" t="s">
        <v>91</v>
      </c>
      <c r="C111" s="23" t="s">
        <v>347</v>
      </c>
      <c r="D111" s="24">
        <v>1889923.3356999999</v>
      </c>
      <c r="E111" s="24">
        <v>3464611.5202000001</v>
      </c>
      <c r="F111" s="25">
        <f t="shared" si="1"/>
        <v>5354534.8558999998</v>
      </c>
      <c r="L111" s="27"/>
      <c r="M111" s="27"/>
      <c r="N111" s="28"/>
      <c r="O111" s="28"/>
      <c r="P111" s="28"/>
    </row>
    <row r="112" spans="1:16" ht="36">
      <c r="A112" s="22">
        <v>107</v>
      </c>
      <c r="B112" s="23" t="s">
        <v>91</v>
      </c>
      <c r="C112" s="23" t="s">
        <v>349</v>
      </c>
      <c r="D112" s="24">
        <v>1858884.5137</v>
      </c>
      <c r="E112" s="24">
        <v>3407711.085</v>
      </c>
      <c r="F112" s="25">
        <f t="shared" si="1"/>
        <v>5266595.5987</v>
      </c>
      <c r="L112" s="27"/>
      <c r="M112" s="27"/>
      <c r="N112" s="28"/>
      <c r="O112" s="28"/>
      <c r="P112" s="28"/>
    </row>
    <row r="113" spans="1:16" ht="18">
      <c r="A113" s="22">
        <v>108</v>
      </c>
      <c r="B113" s="23" t="s">
        <v>91</v>
      </c>
      <c r="C113" s="23" t="s">
        <v>351</v>
      </c>
      <c r="D113" s="24">
        <v>2614167.3568000002</v>
      </c>
      <c r="E113" s="24">
        <v>4792297.2158000004</v>
      </c>
      <c r="F113" s="25">
        <f t="shared" si="1"/>
        <v>7406464.5725999996</v>
      </c>
      <c r="L113" s="27"/>
      <c r="M113" s="27"/>
      <c r="N113" s="28"/>
      <c r="O113" s="28"/>
      <c r="P113" s="28"/>
    </row>
    <row r="114" spans="1:16" ht="18">
      <c r="A114" s="22">
        <v>109</v>
      </c>
      <c r="B114" s="23" t="s">
        <v>91</v>
      </c>
      <c r="C114" s="23" t="s">
        <v>353</v>
      </c>
      <c r="D114" s="24">
        <v>1454935.7271</v>
      </c>
      <c r="E114" s="24">
        <v>2667191.3014000002</v>
      </c>
      <c r="F114" s="25">
        <f t="shared" si="1"/>
        <v>4122127.0285</v>
      </c>
      <c r="L114" s="27"/>
      <c r="M114" s="27"/>
      <c r="N114" s="28"/>
      <c r="O114" s="28"/>
      <c r="P114" s="28"/>
    </row>
    <row r="115" spans="1:16" ht="18">
      <c r="A115" s="22">
        <v>110</v>
      </c>
      <c r="B115" s="23" t="s">
        <v>91</v>
      </c>
      <c r="C115" s="23" t="s">
        <v>355</v>
      </c>
      <c r="D115" s="24">
        <v>1628030.4946999999</v>
      </c>
      <c r="E115" s="24">
        <v>2984509.0011999998</v>
      </c>
      <c r="F115" s="25">
        <f t="shared" si="1"/>
        <v>4612539.4959000004</v>
      </c>
      <c r="L115" s="27"/>
      <c r="M115" s="27"/>
      <c r="N115" s="28"/>
      <c r="O115" s="28"/>
      <c r="P115" s="28"/>
    </row>
    <row r="116" spans="1:16" ht="18">
      <c r="A116" s="22">
        <v>111</v>
      </c>
      <c r="B116" s="23" t="s">
        <v>92</v>
      </c>
      <c r="C116" s="23" t="s">
        <v>360</v>
      </c>
      <c r="D116" s="24">
        <v>1848749.5163</v>
      </c>
      <c r="E116" s="24">
        <v>3389131.5858999998</v>
      </c>
      <c r="F116" s="25">
        <f t="shared" si="1"/>
        <v>5237881.1021999996</v>
      </c>
      <c r="L116" s="27"/>
      <c r="M116" s="27"/>
      <c r="N116" s="28"/>
      <c r="O116" s="28"/>
      <c r="P116" s="28"/>
    </row>
    <row r="117" spans="1:16" ht="18">
      <c r="A117" s="22">
        <v>112</v>
      </c>
      <c r="B117" s="23" t="s">
        <v>92</v>
      </c>
      <c r="C117" s="23" t="s">
        <v>362</v>
      </c>
      <c r="D117" s="24">
        <v>2122374.0299999998</v>
      </c>
      <c r="E117" s="24">
        <v>3890740.6323000002</v>
      </c>
      <c r="F117" s="25">
        <f t="shared" si="1"/>
        <v>6013114.6623</v>
      </c>
      <c r="L117" s="27"/>
      <c r="M117" s="27"/>
      <c r="N117" s="28"/>
      <c r="O117" s="28"/>
      <c r="P117" s="28"/>
    </row>
    <row r="118" spans="1:16" ht="36">
      <c r="A118" s="22">
        <v>113</v>
      </c>
      <c r="B118" s="23" t="s">
        <v>92</v>
      </c>
      <c r="C118" s="23" t="s">
        <v>364</v>
      </c>
      <c r="D118" s="24">
        <v>1412442.1713</v>
      </c>
      <c r="E118" s="24">
        <v>2589292.0236</v>
      </c>
      <c r="F118" s="25">
        <f t="shared" si="1"/>
        <v>4001734.1949</v>
      </c>
      <c r="L118" s="27"/>
      <c r="M118" s="27"/>
      <c r="N118" s="28"/>
      <c r="O118" s="28"/>
      <c r="P118" s="28"/>
    </row>
    <row r="119" spans="1:16" ht="18">
      <c r="A119" s="22">
        <v>114</v>
      </c>
      <c r="B119" s="23" t="s">
        <v>92</v>
      </c>
      <c r="C119" s="23" t="s">
        <v>366</v>
      </c>
      <c r="D119" s="24">
        <v>1741605.0075999999</v>
      </c>
      <c r="E119" s="24">
        <v>3192714.0422999999</v>
      </c>
      <c r="F119" s="25">
        <f t="shared" si="1"/>
        <v>4934319.0499</v>
      </c>
      <c r="L119" s="27"/>
      <c r="M119" s="27"/>
      <c r="N119" s="28"/>
      <c r="O119" s="28"/>
      <c r="P119" s="28"/>
    </row>
    <row r="120" spans="1:16" ht="18">
      <c r="A120" s="22">
        <v>115</v>
      </c>
      <c r="B120" s="23" t="s">
        <v>92</v>
      </c>
      <c r="C120" s="23" t="s">
        <v>368</v>
      </c>
      <c r="D120" s="24">
        <v>1830275.0227999999</v>
      </c>
      <c r="E120" s="24">
        <v>3355264.1046000002</v>
      </c>
      <c r="F120" s="25">
        <f t="shared" si="1"/>
        <v>5185539.1273999996</v>
      </c>
      <c r="L120" s="27"/>
      <c r="M120" s="27"/>
      <c r="N120" s="28"/>
      <c r="O120" s="28"/>
      <c r="P120" s="28"/>
    </row>
    <row r="121" spans="1:16" ht="18">
      <c r="A121" s="22">
        <v>116</v>
      </c>
      <c r="B121" s="23" t="s">
        <v>92</v>
      </c>
      <c r="C121" s="23" t="s">
        <v>370</v>
      </c>
      <c r="D121" s="24">
        <v>1799444.4689</v>
      </c>
      <c r="E121" s="24">
        <v>3298745.4670000002</v>
      </c>
      <c r="F121" s="25">
        <f t="shared" si="1"/>
        <v>5098189.9358999999</v>
      </c>
      <c r="L121" s="27"/>
      <c r="M121" s="27"/>
      <c r="N121" s="28"/>
      <c r="O121" s="28"/>
      <c r="P121" s="28"/>
    </row>
    <row r="122" spans="1:16" ht="18">
      <c r="A122" s="22">
        <v>117</v>
      </c>
      <c r="B122" s="23" t="s">
        <v>92</v>
      </c>
      <c r="C122" s="23" t="s">
        <v>372</v>
      </c>
      <c r="D122" s="24">
        <v>2486055.62</v>
      </c>
      <c r="E122" s="24">
        <v>4557442.5047000004</v>
      </c>
      <c r="F122" s="25">
        <f t="shared" si="1"/>
        <v>7043498.1246999996</v>
      </c>
      <c r="L122" s="27"/>
      <c r="M122" s="27"/>
      <c r="N122" s="28"/>
      <c r="O122" s="28"/>
      <c r="P122" s="28"/>
    </row>
    <row r="123" spans="1:16" ht="18">
      <c r="A123" s="22">
        <v>118</v>
      </c>
      <c r="B123" s="23" t="s">
        <v>92</v>
      </c>
      <c r="C123" s="23" t="s">
        <v>374</v>
      </c>
      <c r="D123" s="24">
        <v>2294722.2667999999</v>
      </c>
      <c r="E123" s="24">
        <v>4206689.7904000003</v>
      </c>
      <c r="F123" s="25">
        <f t="shared" si="1"/>
        <v>6501412.0571999997</v>
      </c>
      <c r="L123" s="27"/>
      <c r="M123" s="27"/>
      <c r="N123" s="28"/>
      <c r="O123" s="28"/>
      <c r="P123" s="28"/>
    </row>
    <row r="124" spans="1:16" ht="18">
      <c r="A124" s="22">
        <v>119</v>
      </c>
      <c r="B124" s="23" t="s">
        <v>93</v>
      </c>
      <c r="C124" s="23" t="s">
        <v>379</v>
      </c>
      <c r="D124" s="24">
        <v>1828477.1114000001</v>
      </c>
      <c r="E124" s="24">
        <v>3351968.1697</v>
      </c>
      <c r="F124" s="25">
        <f t="shared" si="1"/>
        <v>5180445.2811000003</v>
      </c>
      <c r="L124" s="27"/>
      <c r="M124" s="27"/>
      <c r="N124" s="28"/>
      <c r="O124" s="28"/>
      <c r="P124" s="28"/>
    </row>
    <row r="125" spans="1:16" ht="18">
      <c r="A125" s="22">
        <v>120</v>
      </c>
      <c r="B125" s="23" t="s">
        <v>93</v>
      </c>
      <c r="C125" s="23" t="s">
        <v>381</v>
      </c>
      <c r="D125" s="24">
        <v>1613354.3879</v>
      </c>
      <c r="E125" s="24">
        <v>2957604.7307000002</v>
      </c>
      <c r="F125" s="25">
        <f t="shared" si="1"/>
        <v>4570959.1185999997</v>
      </c>
      <c r="L125" s="27"/>
      <c r="M125" s="27"/>
      <c r="N125" s="28"/>
      <c r="O125" s="28"/>
      <c r="P125" s="28"/>
    </row>
    <row r="126" spans="1:16" ht="18">
      <c r="A126" s="22">
        <v>121</v>
      </c>
      <c r="B126" s="23" t="s">
        <v>93</v>
      </c>
      <c r="C126" s="23" t="s">
        <v>383</v>
      </c>
      <c r="D126" s="24">
        <v>1562206.7091999999</v>
      </c>
      <c r="E126" s="24">
        <v>2863840.6962000001</v>
      </c>
      <c r="F126" s="25">
        <f t="shared" si="1"/>
        <v>4426047.4053999996</v>
      </c>
      <c r="L126" s="27"/>
      <c r="M126" s="27"/>
      <c r="N126" s="28"/>
      <c r="O126" s="28"/>
      <c r="P126" s="28"/>
    </row>
    <row r="127" spans="1:16" ht="18">
      <c r="A127" s="22">
        <v>122</v>
      </c>
      <c r="B127" s="23" t="s">
        <v>93</v>
      </c>
      <c r="C127" s="23" t="s">
        <v>385</v>
      </c>
      <c r="D127" s="24">
        <v>1851975.6338</v>
      </c>
      <c r="E127" s="24">
        <v>3395045.7115000002</v>
      </c>
      <c r="F127" s="25">
        <f t="shared" si="1"/>
        <v>5247021.3453000002</v>
      </c>
      <c r="L127" s="27"/>
      <c r="M127" s="27"/>
      <c r="N127" s="28"/>
      <c r="O127" s="28"/>
      <c r="P127" s="28"/>
    </row>
    <row r="128" spans="1:16" ht="18">
      <c r="A128" s="22">
        <v>123</v>
      </c>
      <c r="B128" s="23" t="s">
        <v>93</v>
      </c>
      <c r="C128" s="23" t="s">
        <v>387</v>
      </c>
      <c r="D128" s="24">
        <v>2403576.0288</v>
      </c>
      <c r="E128" s="24">
        <v>4406240.7407999998</v>
      </c>
      <c r="F128" s="25">
        <f t="shared" si="1"/>
        <v>6809816.7696000002</v>
      </c>
      <c r="L128" s="27"/>
      <c r="M128" s="27"/>
      <c r="N128" s="28"/>
      <c r="O128" s="28"/>
      <c r="P128" s="28"/>
    </row>
    <row r="129" spans="1:16" ht="18">
      <c r="A129" s="22">
        <v>124</v>
      </c>
      <c r="B129" s="23" t="s">
        <v>93</v>
      </c>
      <c r="C129" s="23" t="s">
        <v>389</v>
      </c>
      <c r="D129" s="24">
        <v>1963751.7409999999</v>
      </c>
      <c r="E129" s="24">
        <v>3599953.9114000001</v>
      </c>
      <c r="F129" s="25">
        <f t="shared" si="1"/>
        <v>5563705.6524</v>
      </c>
      <c r="L129" s="27"/>
      <c r="M129" s="27"/>
      <c r="N129" s="28"/>
      <c r="O129" s="28"/>
      <c r="P129" s="28"/>
    </row>
    <row r="130" spans="1:16" ht="18">
      <c r="A130" s="22">
        <v>125</v>
      </c>
      <c r="B130" s="23" t="s">
        <v>93</v>
      </c>
      <c r="C130" s="23" t="s">
        <v>391</v>
      </c>
      <c r="D130" s="24">
        <v>1862801.8396000001</v>
      </c>
      <c r="E130" s="24">
        <v>3414892.3350999998</v>
      </c>
      <c r="F130" s="25">
        <f t="shared" si="1"/>
        <v>5277694.1747000003</v>
      </c>
      <c r="L130" s="27"/>
      <c r="M130" s="27"/>
      <c r="N130" s="28"/>
      <c r="O130" s="28"/>
      <c r="P130" s="28"/>
    </row>
    <row r="131" spans="1:16" ht="18">
      <c r="A131" s="22">
        <v>126</v>
      </c>
      <c r="B131" s="23" t="s">
        <v>93</v>
      </c>
      <c r="C131" s="23" t="s">
        <v>393</v>
      </c>
      <c r="D131" s="24">
        <v>1600803.4214999999</v>
      </c>
      <c r="E131" s="24">
        <v>2934596.2719999999</v>
      </c>
      <c r="F131" s="25">
        <f t="shared" si="1"/>
        <v>4535399.6935000001</v>
      </c>
      <c r="L131" s="27"/>
      <c r="M131" s="27"/>
      <c r="N131" s="28"/>
      <c r="O131" s="28"/>
      <c r="P131" s="28"/>
    </row>
    <row r="132" spans="1:16" ht="18">
      <c r="A132" s="22">
        <v>127</v>
      </c>
      <c r="B132" s="23" t="s">
        <v>93</v>
      </c>
      <c r="C132" s="23" t="s">
        <v>395</v>
      </c>
      <c r="D132" s="24">
        <v>2022227.5981999999</v>
      </c>
      <c r="E132" s="24">
        <v>3707151.9783000001</v>
      </c>
      <c r="F132" s="25">
        <f t="shared" si="1"/>
        <v>5729379.5765000004</v>
      </c>
      <c r="L132" s="27"/>
      <c r="M132" s="27"/>
      <c r="N132" s="28"/>
      <c r="O132" s="28"/>
      <c r="P132" s="28"/>
    </row>
    <row r="133" spans="1:16" ht="18">
      <c r="A133" s="22">
        <v>128</v>
      </c>
      <c r="B133" s="23" t="s">
        <v>93</v>
      </c>
      <c r="C133" s="23" t="s">
        <v>397</v>
      </c>
      <c r="D133" s="24">
        <v>1913256.5567999999</v>
      </c>
      <c r="E133" s="24">
        <v>3507386.0310999998</v>
      </c>
      <c r="F133" s="25">
        <f t="shared" si="1"/>
        <v>5420642.5878999997</v>
      </c>
      <c r="L133" s="27"/>
      <c r="M133" s="27"/>
      <c r="N133" s="28"/>
      <c r="O133" s="28"/>
      <c r="P133" s="28"/>
    </row>
    <row r="134" spans="1:16" ht="18">
      <c r="A134" s="22">
        <v>129</v>
      </c>
      <c r="B134" s="23" t="s">
        <v>93</v>
      </c>
      <c r="C134" s="23" t="s">
        <v>399</v>
      </c>
      <c r="D134" s="24">
        <v>2190551.0674999999</v>
      </c>
      <c r="E134" s="24">
        <v>4015722.9240000001</v>
      </c>
      <c r="F134" s="25">
        <f t="shared" si="1"/>
        <v>6206273.9914999995</v>
      </c>
      <c r="L134" s="27"/>
      <c r="M134" s="27"/>
      <c r="N134" s="28"/>
      <c r="O134" s="28"/>
      <c r="P134" s="28"/>
    </row>
    <row r="135" spans="1:16" ht="18">
      <c r="A135" s="22">
        <v>130</v>
      </c>
      <c r="B135" s="23" t="s">
        <v>93</v>
      </c>
      <c r="C135" s="23" t="s">
        <v>401</v>
      </c>
      <c r="D135" s="24">
        <v>1682214.1942</v>
      </c>
      <c r="E135" s="24">
        <v>3083838.6754999999</v>
      </c>
      <c r="F135" s="25">
        <f t="shared" ref="F135:F198" si="2">D135+E135</f>
        <v>4766052.8696999997</v>
      </c>
      <c r="L135" s="27"/>
      <c r="M135" s="27"/>
      <c r="N135" s="28"/>
      <c r="O135" s="28"/>
      <c r="P135" s="28"/>
    </row>
    <row r="136" spans="1:16" ht="18">
      <c r="A136" s="22">
        <v>131</v>
      </c>
      <c r="B136" s="23" t="s">
        <v>93</v>
      </c>
      <c r="C136" s="23" t="s">
        <v>403</v>
      </c>
      <c r="D136" s="24">
        <v>2020734.6396999999</v>
      </c>
      <c r="E136" s="24">
        <v>3704415.0836999998</v>
      </c>
      <c r="F136" s="25">
        <f t="shared" si="2"/>
        <v>5725149.7233999996</v>
      </c>
      <c r="L136" s="27"/>
      <c r="M136" s="27"/>
      <c r="N136" s="28"/>
      <c r="O136" s="28"/>
      <c r="P136" s="28"/>
    </row>
    <row r="137" spans="1:16" ht="18">
      <c r="A137" s="22">
        <v>132</v>
      </c>
      <c r="B137" s="23" t="s">
        <v>93</v>
      </c>
      <c r="C137" s="23" t="s">
        <v>405</v>
      </c>
      <c r="D137" s="24">
        <v>1492724.7641</v>
      </c>
      <c r="E137" s="24">
        <v>2736466.2451999998</v>
      </c>
      <c r="F137" s="25">
        <f t="shared" si="2"/>
        <v>4229191.0093</v>
      </c>
      <c r="L137" s="27"/>
      <c r="M137" s="27"/>
      <c r="N137" s="28"/>
      <c r="O137" s="28"/>
      <c r="P137" s="28"/>
    </row>
    <row r="138" spans="1:16" ht="18">
      <c r="A138" s="22">
        <v>133</v>
      </c>
      <c r="B138" s="23" t="s">
        <v>93</v>
      </c>
      <c r="C138" s="23" t="s">
        <v>407</v>
      </c>
      <c r="D138" s="24">
        <v>1568138.9505</v>
      </c>
      <c r="E138" s="24">
        <v>2874715.6937000002</v>
      </c>
      <c r="F138" s="25">
        <f t="shared" si="2"/>
        <v>4442854.6442</v>
      </c>
      <c r="L138" s="27"/>
      <c r="M138" s="27"/>
      <c r="N138" s="28"/>
      <c r="O138" s="28"/>
      <c r="P138" s="28"/>
    </row>
    <row r="139" spans="1:16" ht="18">
      <c r="A139" s="22">
        <v>134</v>
      </c>
      <c r="B139" s="23" t="s">
        <v>93</v>
      </c>
      <c r="C139" s="23" t="s">
        <v>409</v>
      </c>
      <c r="D139" s="24">
        <v>1430333.9622</v>
      </c>
      <c r="E139" s="24">
        <v>2622091.2928999998</v>
      </c>
      <c r="F139" s="25">
        <f t="shared" si="2"/>
        <v>4052425.2551000002</v>
      </c>
      <c r="L139" s="27"/>
      <c r="M139" s="27"/>
      <c r="N139" s="28"/>
      <c r="O139" s="28"/>
      <c r="P139" s="28"/>
    </row>
    <row r="140" spans="1:16" ht="18">
      <c r="A140" s="22">
        <v>135</v>
      </c>
      <c r="B140" s="23" t="s">
        <v>93</v>
      </c>
      <c r="C140" s="23" t="s">
        <v>411</v>
      </c>
      <c r="D140" s="24">
        <v>1809809.4114999999</v>
      </c>
      <c r="E140" s="24">
        <v>3317746.5021000002</v>
      </c>
      <c r="F140" s="25">
        <f t="shared" si="2"/>
        <v>5127555.9135999996</v>
      </c>
      <c r="L140" s="27"/>
      <c r="M140" s="27"/>
      <c r="N140" s="28"/>
      <c r="O140" s="28"/>
      <c r="P140" s="28"/>
    </row>
    <row r="141" spans="1:16" ht="18">
      <c r="A141" s="22">
        <v>136</v>
      </c>
      <c r="B141" s="23" t="s">
        <v>93</v>
      </c>
      <c r="C141" s="23" t="s">
        <v>413</v>
      </c>
      <c r="D141" s="24">
        <v>1695975.3234000001</v>
      </c>
      <c r="E141" s="24">
        <v>3109065.6071000001</v>
      </c>
      <c r="F141" s="25">
        <f t="shared" si="2"/>
        <v>4805040.9304999998</v>
      </c>
      <c r="L141" s="27"/>
      <c r="M141" s="27"/>
      <c r="N141" s="28"/>
      <c r="O141" s="28"/>
      <c r="P141" s="28"/>
    </row>
    <row r="142" spans="1:16" ht="18">
      <c r="A142" s="22">
        <v>137</v>
      </c>
      <c r="B142" s="23" t="s">
        <v>93</v>
      </c>
      <c r="C142" s="23" t="s">
        <v>415</v>
      </c>
      <c r="D142" s="24">
        <v>1986299.2860999999</v>
      </c>
      <c r="E142" s="24">
        <v>3641288.1194000002</v>
      </c>
      <c r="F142" s="25">
        <f t="shared" si="2"/>
        <v>5627587.4055000003</v>
      </c>
      <c r="L142" s="27"/>
      <c r="M142" s="27"/>
      <c r="N142" s="28"/>
      <c r="O142" s="28"/>
      <c r="P142" s="28"/>
    </row>
    <row r="143" spans="1:16" ht="18">
      <c r="A143" s="22">
        <v>138</v>
      </c>
      <c r="B143" s="23" t="s">
        <v>93</v>
      </c>
      <c r="C143" s="23" t="s">
        <v>417</v>
      </c>
      <c r="D143" s="24">
        <v>1376659.841</v>
      </c>
      <c r="E143" s="24">
        <v>2523695.7785999998</v>
      </c>
      <c r="F143" s="25">
        <f t="shared" si="2"/>
        <v>3900355.6195999999</v>
      </c>
      <c r="L143" s="27"/>
      <c r="M143" s="27"/>
      <c r="N143" s="28"/>
      <c r="O143" s="28"/>
      <c r="P143" s="28"/>
    </row>
    <row r="144" spans="1:16" ht="18">
      <c r="A144" s="22">
        <v>139</v>
      </c>
      <c r="B144" s="23" t="s">
        <v>93</v>
      </c>
      <c r="C144" s="23" t="s">
        <v>419</v>
      </c>
      <c r="D144" s="24">
        <v>1882339.1281000001</v>
      </c>
      <c r="E144" s="24">
        <v>3450708.1343999999</v>
      </c>
      <c r="F144" s="25">
        <f t="shared" si="2"/>
        <v>5333047.2625000002</v>
      </c>
      <c r="L144" s="27"/>
      <c r="M144" s="27"/>
      <c r="N144" s="28"/>
      <c r="O144" s="28"/>
      <c r="P144" s="28"/>
    </row>
    <row r="145" spans="1:16" ht="18">
      <c r="A145" s="22">
        <v>140</v>
      </c>
      <c r="B145" s="23" t="s">
        <v>93</v>
      </c>
      <c r="C145" s="23" t="s">
        <v>421</v>
      </c>
      <c r="D145" s="24">
        <v>1832867.7387000001</v>
      </c>
      <c r="E145" s="24">
        <v>3360017.077</v>
      </c>
      <c r="F145" s="25">
        <f t="shared" si="2"/>
        <v>5192884.8157000002</v>
      </c>
      <c r="L145" s="27"/>
      <c r="M145" s="27"/>
      <c r="N145" s="28"/>
      <c r="O145" s="28"/>
      <c r="P145" s="28"/>
    </row>
    <row r="146" spans="1:16" ht="18">
      <c r="A146" s="22">
        <v>141</v>
      </c>
      <c r="B146" s="23" t="s">
        <v>93</v>
      </c>
      <c r="C146" s="23" t="s">
        <v>423</v>
      </c>
      <c r="D146" s="24">
        <v>1941331.2496</v>
      </c>
      <c r="E146" s="24">
        <v>3558852.6183000002</v>
      </c>
      <c r="F146" s="25">
        <f t="shared" si="2"/>
        <v>5500183.8679</v>
      </c>
      <c r="L146" s="27"/>
      <c r="M146" s="27"/>
      <c r="N146" s="28"/>
      <c r="O146" s="28"/>
      <c r="P146" s="28"/>
    </row>
    <row r="147" spans="1:16" ht="18">
      <c r="A147" s="22">
        <v>142</v>
      </c>
      <c r="B147" s="23" t="s">
        <v>94</v>
      </c>
      <c r="C147" s="23" t="s">
        <v>427</v>
      </c>
      <c r="D147" s="24">
        <v>1630329.4676000001</v>
      </c>
      <c r="E147" s="24">
        <v>2988723.4832000001</v>
      </c>
      <c r="F147" s="25">
        <f t="shared" si="2"/>
        <v>4619052.9507999998</v>
      </c>
      <c r="L147" s="27"/>
      <c r="M147" s="27"/>
      <c r="N147" s="28"/>
      <c r="O147" s="28"/>
      <c r="P147" s="28"/>
    </row>
    <row r="148" spans="1:16" ht="18">
      <c r="A148" s="22">
        <v>143</v>
      </c>
      <c r="B148" s="23" t="s">
        <v>94</v>
      </c>
      <c r="C148" s="23" t="s">
        <v>429</v>
      </c>
      <c r="D148" s="24">
        <v>1576469.0362</v>
      </c>
      <c r="E148" s="24">
        <v>2889986.4246</v>
      </c>
      <c r="F148" s="25">
        <f t="shared" si="2"/>
        <v>4466455.4607999995</v>
      </c>
      <c r="L148" s="27"/>
      <c r="M148" s="27"/>
      <c r="N148" s="28"/>
      <c r="O148" s="28"/>
      <c r="P148" s="28"/>
    </row>
    <row r="149" spans="1:16" ht="18">
      <c r="A149" s="22">
        <v>144</v>
      </c>
      <c r="B149" s="23" t="s">
        <v>94</v>
      </c>
      <c r="C149" s="23" t="s">
        <v>431</v>
      </c>
      <c r="D149" s="24">
        <v>2211717.7631999999</v>
      </c>
      <c r="E149" s="24">
        <v>4054525.7559000002</v>
      </c>
      <c r="F149" s="25">
        <f t="shared" si="2"/>
        <v>6266243.5191000002</v>
      </c>
      <c r="L149" s="27"/>
      <c r="M149" s="27"/>
      <c r="N149" s="28"/>
      <c r="O149" s="28"/>
      <c r="P149" s="28"/>
    </row>
    <row r="150" spans="1:16" ht="18">
      <c r="A150" s="22">
        <v>145</v>
      </c>
      <c r="B150" s="23" t="s">
        <v>94</v>
      </c>
      <c r="C150" s="23" t="s">
        <v>433</v>
      </c>
      <c r="D150" s="24">
        <v>1274016.3071999999</v>
      </c>
      <c r="E150" s="24">
        <v>2335529.4319000002</v>
      </c>
      <c r="F150" s="25">
        <f t="shared" si="2"/>
        <v>3609545.7390999999</v>
      </c>
      <c r="L150" s="27"/>
      <c r="M150" s="27"/>
      <c r="N150" s="28"/>
      <c r="O150" s="28"/>
      <c r="P150" s="28"/>
    </row>
    <row r="151" spans="1:16" ht="18">
      <c r="A151" s="22">
        <v>146</v>
      </c>
      <c r="B151" s="23" t="s">
        <v>94</v>
      </c>
      <c r="C151" s="23" t="s">
        <v>435</v>
      </c>
      <c r="D151" s="24">
        <v>1763342.0745999999</v>
      </c>
      <c r="E151" s="24">
        <v>3232562.4802000001</v>
      </c>
      <c r="F151" s="25">
        <f t="shared" si="2"/>
        <v>4995904.5548</v>
      </c>
      <c r="L151" s="27"/>
      <c r="M151" s="27"/>
      <c r="N151" s="28"/>
      <c r="O151" s="28"/>
      <c r="P151" s="28"/>
    </row>
    <row r="152" spans="1:16" ht="18">
      <c r="A152" s="22">
        <v>147</v>
      </c>
      <c r="B152" s="23" t="s">
        <v>94</v>
      </c>
      <c r="C152" s="23" t="s">
        <v>437</v>
      </c>
      <c r="D152" s="24">
        <v>1270303.564</v>
      </c>
      <c r="E152" s="24">
        <v>2328723.2231000001</v>
      </c>
      <c r="F152" s="25">
        <f t="shared" si="2"/>
        <v>3599026.7870999998</v>
      </c>
      <c r="L152" s="27"/>
      <c r="M152" s="27"/>
      <c r="N152" s="28"/>
      <c r="O152" s="28"/>
      <c r="P152" s="28"/>
    </row>
    <row r="153" spans="1:16" ht="18">
      <c r="A153" s="22">
        <v>148</v>
      </c>
      <c r="B153" s="23" t="s">
        <v>94</v>
      </c>
      <c r="C153" s="23" t="s">
        <v>439</v>
      </c>
      <c r="D153" s="24">
        <v>2129440.9068999998</v>
      </c>
      <c r="E153" s="24">
        <v>3903695.6461999998</v>
      </c>
      <c r="F153" s="25">
        <f t="shared" si="2"/>
        <v>6033136.5531000001</v>
      </c>
      <c r="L153" s="27"/>
      <c r="M153" s="27"/>
      <c r="N153" s="28"/>
      <c r="O153" s="28"/>
      <c r="P153" s="28"/>
    </row>
    <row r="154" spans="1:16" ht="18">
      <c r="A154" s="22">
        <v>149</v>
      </c>
      <c r="B154" s="23" t="s">
        <v>94</v>
      </c>
      <c r="C154" s="23" t="s">
        <v>441</v>
      </c>
      <c r="D154" s="24">
        <v>1409190.5981000001</v>
      </c>
      <c r="E154" s="24">
        <v>2583331.2324000001</v>
      </c>
      <c r="F154" s="25">
        <f t="shared" si="2"/>
        <v>3992521.8305000002</v>
      </c>
      <c r="L154" s="27"/>
      <c r="M154" s="27"/>
      <c r="N154" s="28"/>
      <c r="O154" s="28"/>
      <c r="P154" s="28"/>
    </row>
    <row r="155" spans="1:16" ht="18">
      <c r="A155" s="22">
        <v>150</v>
      </c>
      <c r="B155" s="23" t="s">
        <v>94</v>
      </c>
      <c r="C155" s="23" t="s">
        <v>443</v>
      </c>
      <c r="D155" s="24">
        <v>1673627.5193</v>
      </c>
      <c r="E155" s="24">
        <v>3068097.5647</v>
      </c>
      <c r="F155" s="25">
        <f t="shared" si="2"/>
        <v>4741725.0839999998</v>
      </c>
      <c r="L155" s="27"/>
      <c r="M155" s="27"/>
      <c r="N155" s="28"/>
      <c r="O155" s="28"/>
      <c r="P155" s="28"/>
    </row>
    <row r="156" spans="1:16" ht="18">
      <c r="A156" s="22">
        <v>151</v>
      </c>
      <c r="B156" s="23" t="s">
        <v>94</v>
      </c>
      <c r="C156" s="23" t="s">
        <v>445</v>
      </c>
      <c r="D156" s="24">
        <v>1426536.591</v>
      </c>
      <c r="E156" s="24">
        <v>2615129.9438999998</v>
      </c>
      <c r="F156" s="25">
        <f t="shared" si="2"/>
        <v>4041666.5348999999</v>
      </c>
      <c r="L156" s="27"/>
      <c r="M156" s="27"/>
      <c r="N156" s="28"/>
      <c r="O156" s="28"/>
      <c r="P156" s="28"/>
    </row>
    <row r="157" spans="1:16" ht="18">
      <c r="A157" s="22">
        <v>152</v>
      </c>
      <c r="B157" s="23" t="s">
        <v>94</v>
      </c>
      <c r="C157" s="23" t="s">
        <v>447</v>
      </c>
      <c r="D157" s="24">
        <v>2055350.4531</v>
      </c>
      <c r="E157" s="24">
        <v>3767872.8672000002</v>
      </c>
      <c r="F157" s="25">
        <f t="shared" si="2"/>
        <v>5823223.3202999998</v>
      </c>
      <c r="L157" s="27"/>
      <c r="M157" s="27"/>
      <c r="N157" s="28"/>
      <c r="O157" s="28"/>
      <c r="P157" s="28"/>
    </row>
    <row r="158" spans="1:16" ht="18">
      <c r="A158" s="22">
        <v>153</v>
      </c>
      <c r="B158" s="23" t="s">
        <v>94</v>
      </c>
      <c r="C158" s="23" t="s">
        <v>449</v>
      </c>
      <c r="D158" s="24">
        <v>1455632.0142999999</v>
      </c>
      <c r="E158" s="24">
        <v>2668467.7365000001</v>
      </c>
      <c r="F158" s="25">
        <f t="shared" si="2"/>
        <v>4124099.7508</v>
      </c>
      <c r="L158" s="27"/>
      <c r="M158" s="27"/>
      <c r="N158" s="28"/>
      <c r="O158" s="28"/>
      <c r="P158" s="28"/>
    </row>
    <row r="159" spans="1:16" ht="18">
      <c r="A159" s="22">
        <v>154</v>
      </c>
      <c r="B159" s="23" t="s">
        <v>94</v>
      </c>
      <c r="C159" s="23" t="s">
        <v>451</v>
      </c>
      <c r="D159" s="24">
        <v>1679460.3004999999</v>
      </c>
      <c r="E159" s="24">
        <v>3078790.2318000002</v>
      </c>
      <c r="F159" s="25">
        <f t="shared" si="2"/>
        <v>4758250.5323000001</v>
      </c>
      <c r="L159" s="27"/>
      <c r="M159" s="27"/>
      <c r="N159" s="28"/>
      <c r="O159" s="28"/>
      <c r="P159" s="28"/>
    </row>
    <row r="160" spans="1:16" ht="18">
      <c r="A160" s="22">
        <v>155</v>
      </c>
      <c r="B160" s="23" t="s">
        <v>94</v>
      </c>
      <c r="C160" s="23" t="s">
        <v>453</v>
      </c>
      <c r="D160" s="24">
        <v>1484555.4007000001</v>
      </c>
      <c r="E160" s="24">
        <v>2721490.1505</v>
      </c>
      <c r="F160" s="25">
        <f t="shared" si="2"/>
        <v>4206045.5511999996</v>
      </c>
      <c r="L160" s="27"/>
      <c r="M160" s="27"/>
      <c r="N160" s="28"/>
      <c r="O160" s="28"/>
      <c r="P160" s="28"/>
    </row>
    <row r="161" spans="1:16" ht="18">
      <c r="A161" s="22">
        <v>156</v>
      </c>
      <c r="B161" s="23" t="s">
        <v>94</v>
      </c>
      <c r="C161" s="23" t="s">
        <v>455</v>
      </c>
      <c r="D161" s="24">
        <v>1366205.9764</v>
      </c>
      <c r="E161" s="24">
        <v>2504531.7316999999</v>
      </c>
      <c r="F161" s="25">
        <f t="shared" si="2"/>
        <v>3870737.7080999999</v>
      </c>
      <c r="L161" s="27"/>
      <c r="M161" s="27"/>
      <c r="N161" s="28"/>
      <c r="O161" s="28"/>
      <c r="P161" s="28"/>
    </row>
    <row r="162" spans="1:16" ht="18">
      <c r="A162" s="22">
        <v>157</v>
      </c>
      <c r="B162" s="23" t="s">
        <v>94</v>
      </c>
      <c r="C162" s="23" t="s">
        <v>457</v>
      </c>
      <c r="D162" s="24">
        <v>2001874.1539</v>
      </c>
      <c r="E162" s="24">
        <v>3669840.0005999999</v>
      </c>
      <c r="F162" s="25">
        <f t="shared" si="2"/>
        <v>5671714.1545000002</v>
      </c>
      <c r="L162" s="27"/>
      <c r="M162" s="27"/>
      <c r="N162" s="28"/>
      <c r="O162" s="28"/>
      <c r="P162" s="28"/>
    </row>
    <row r="163" spans="1:16" ht="18">
      <c r="A163" s="22">
        <v>158</v>
      </c>
      <c r="B163" s="23" t="s">
        <v>94</v>
      </c>
      <c r="C163" s="23" t="s">
        <v>459</v>
      </c>
      <c r="D163" s="24">
        <v>2063134.8148000001</v>
      </c>
      <c r="E163" s="24">
        <v>3782143.1757</v>
      </c>
      <c r="F163" s="25">
        <f t="shared" si="2"/>
        <v>5845277.9905000003</v>
      </c>
      <c r="L163" s="27"/>
      <c r="M163" s="27"/>
      <c r="N163" s="28"/>
      <c r="O163" s="28"/>
      <c r="P163" s="28"/>
    </row>
    <row r="164" spans="1:16" ht="18">
      <c r="A164" s="22">
        <v>159</v>
      </c>
      <c r="B164" s="23" t="s">
        <v>94</v>
      </c>
      <c r="C164" s="23" t="s">
        <v>461</v>
      </c>
      <c r="D164" s="24">
        <v>1148754.4749</v>
      </c>
      <c r="E164" s="24">
        <v>2105899.1718000001</v>
      </c>
      <c r="F164" s="25">
        <f t="shared" si="2"/>
        <v>3254653.6466999999</v>
      </c>
      <c r="L164" s="27"/>
      <c r="M164" s="27"/>
      <c r="N164" s="28"/>
      <c r="O164" s="28"/>
      <c r="P164" s="28"/>
    </row>
    <row r="165" spans="1:16" ht="18">
      <c r="A165" s="22">
        <v>160</v>
      </c>
      <c r="B165" s="23" t="s">
        <v>94</v>
      </c>
      <c r="C165" s="23" t="s">
        <v>463</v>
      </c>
      <c r="D165" s="24">
        <v>1547595.7213000001</v>
      </c>
      <c r="E165" s="24">
        <v>2837055.8017000002</v>
      </c>
      <c r="F165" s="25">
        <f t="shared" si="2"/>
        <v>4384651.523</v>
      </c>
      <c r="L165" s="27"/>
      <c r="M165" s="27"/>
      <c r="N165" s="28"/>
      <c r="O165" s="28"/>
      <c r="P165" s="28"/>
    </row>
    <row r="166" spans="1:16" ht="18">
      <c r="A166" s="22">
        <v>161</v>
      </c>
      <c r="B166" s="23" t="s">
        <v>94</v>
      </c>
      <c r="C166" s="23" t="s">
        <v>465</v>
      </c>
      <c r="D166" s="24">
        <v>1831411.8293999999</v>
      </c>
      <c r="E166" s="24">
        <v>3357348.1009999998</v>
      </c>
      <c r="F166" s="25">
        <f t="shared" si="2"/>
        <v>5188759.9304</v>
      </c>
      <c r="L166" s="27"/>
      <c r="M166" s="27"/>
      <c r="N166" s="28"/>
      <c r="O166" s="28"/>
      <c r="P166" s="28"/>
    </row>
    <row r="167" spans="1:16" ht="36">
      <c r="A167" s="22">
        <v>162</v>
      </c>
      <c r="B167" s="23" t="s">
        <v>94</v>
      </c>
      <c r="C167" s="23" t="s">
        <v>467</v>
      </c>
      <c r="D167" s="24">
        <v>2666973.2514999998</v>
      </c>
      <c r="E167" s="24">
        <v>4889101.0954</v>
      </c>
      <c r="F167" s="25">
        <f t="shared" si="2"/>
        <v>7556074.3469000002</v>
      </c>
      <c r="L167" s="27"/>
      <c r="M167" s="27"/>
      <c r="N167" s="28"/>
      <c r="O167" s="28"/>
      <c r="P167" s="28"/>
    </row>
    <row r="168" spans="1:16" ht="18">
      <c r="A168" s="22">
        <v>163</v>
      </c>
      <c r="B168" s="23" t="s">
        <v>94</v>
      </c>
      <c r="C168" s="23" t="s">
        <v>469</v>
      </c>
      <c r="D168" s="24">
        <v>1665415.7067</v>
      </c>
      <c r="E168" s="24">
        <v>3053043.6521999999</v>
      </c>
      <c r="F168" s="25">
        <f t="shared" si="2"/>
        <v>4718459.3589000003</v>
      </c>
      <c r="L168" s="27"/>
      <c r="M168" s="27"/>
      <c r="N168" s="28"/>
      <c r="O168" s="28"/>
      <c r="P168" s="28"/>
    </row>
    <row r="169" spans="1:16" ht="18">
      <c r="A169" s="22">
        <v>164</v>
      </c>
      <c r="B169" s="23" t="s">
        <v>94</v>
      </c>
      <c r="C169" s="23" t="s">
        <v>471</v>
      </c>
      <c r="D169" s="24">
        <v>1550867.2117999999</v>
      </c>
      <c r="E169" s="24">
        <v>2843053.1052000001</v>
      </c>
      <c r="F169" s="25">
        <f t="shared" si="2"/>
        <v>4393920.3169999998</v>
      </c>
      <c r="L169" s="27"/>
      <c r="M169" s="27"/>
      <c r="N169" s="28"/>
      <c r="O169" s="28"/>
      <c r="P169" s="28"/>
    </row>
    <row r="170" spans="1:16" ht="18">
      <c r="A170" s="22">
        <v>165</v>
      </c>
      <c r="B170" s="23" t="s">
        <v>94</v>
      </c>
      <c r="C170" s="23" t="s">
        <v>473</v>
      </c>
      <c r="D170" s="24">
        <v>1513793.442</v>
      </c>
      <c r="E170" s="24">
        <v>2775089.3906999999</v>
      </c>
      <c r="F170" s="25">
        <f t="shared" si="2"/>
        <v>4288882.8327000001</v>
      </c>
      <c r="L170" s="27"/>
      <c r="M170" s="27"/>
      <c r="N170" s="28"/>
      <c r="O170" s="28"/>
      <c r="P170" s="28"/>
    </row>
    <row r="171" spans="1:16" ht="18">
      <c r="A171" s="22">
        <v>166</v>
      </c>
      <c r="B171" s="23" t="s">
        <v>94</v>
      </c>
      <c r="C171" s="23" t="s">
        <v>475</v>
      </c>
      <c r="D171" s="24">
        <v>1731278.3259999999</v>
      </c>
      <c r="E171" s="24">
        <v>3173783.1474000001</v>
      </c>
      <c r="F171" s="25">
        <f t="shared" si="2"/>
        <v>4905061.4733999996</v>
      </c>
      <c r="L171" s="27"/>
      <c r="M171" s="27"/>
      <c r="N171" s="28"/>
      <c r="O171" s="28"/>
      <c r="P171" s="28"/>
    </row>
    <row r="172" spans="1:16" ht="18">
      <c r="A172" s="22">
        <v>167</v>
      </c>
      <c r="B172" s="23" t="s">
        <v>94</v>
      </c>
      <c r="C172" s="23" t="s">
        <v>477</v>
      </c>
      <c r="D172" s="24">
        <v>1504912.0122</v>
      </c>
      <c r="E172" s="24">
        <v>2758807.9345</v>
      </c>
      <c r="F172" s="25">
        <f t="shared" si="2"/>
        <v>4263719.9467000002</v>
      </c>
      <c r="L172" s="27"/>
      <c r="M172" s="27"/>
      <c r="N172" s="28"/>
      <c r="O172" s="28"/>
      <c r="P172" s="28"/>
    </row>
    <row r="173" spans="1:16" ht="18">
      <c r="A173" s="22">
        <v>168</v>
      </c>
      <c r="B173" s="23" t="s">
        <v>94</v>
      </c>
      <c r="C173" s="23" t="s">
        <v>479</v>
      </c>
      <c r="D173" s="24">
        <v>1459562.7068</v>
      </c>
      <c r="E173" s="24">
        <v>2675673.4903000002</v>
      </c>
      <c r="F173" s="25">
        <f t="shared" si="2"/>
        <v>4135236.1971</v>
      </c>
      <c r="L173" s="27"/>
      <c r="M173" s="27"/>
      <c r="N173" s="28"/>
      <c r="O173" s="28"/>
      <c r="P173" s="28"/>
    </row>
    <row r="174" spans="1:16" ht="36">
      <c r="A174" s="22">
        <v>169</v>
      </c>
      <c r="B174" s="23" t="s">
        <v>95</v>
      </c>
      <c r="C174" s="23" t="s">
        <v>484</v>
      </c>
      <c r="D174" s="24">
        <v>1547330.3215000001</v>
      </c>
      <c r="E174" s="24">
        <v>2836569.2703</v>
      </c>
      <c r="F174" s="25">
        <f t="shared" si="2"/>
        <v>4383899.5917999996</v>
      </c>
      <c r="L174" s="27"/>
      <c r="M174" s="27"/>
      <c r="N174" s="28"/>
      <c r="O174" s="28"/>
      <c r="P174" s="28"/>
    </row>
    <row r="175" spans="1:16" ht="36">
      <c r="A175" s="22">
        <v>170</v>
      </c>
      <c r="B175" s="23" t="s">
        <v>95</v>
      </c>
      <c r="C175" s="23" t="s">
        <v>486</v>
      </c>
      <c r="D175" s="24">
        <v>1944975.4428000001</v>
      </c>
      <c r="E175" s="24">
        <v>3565533.1611000001</v>
      </c>
      <c r="F175" s="25">
        <f t="shared" si="2"/>
        <v>5510508.6039000005</v>
      </c>
      <c r="L175" s="27"/>
      <c r="M175" s="27"/>
      <c r="N175" s="28"/>
      <c r="O175" s="28"/>
      <c r="P175" s="28"/>
    </row>
    <row r="176" spans="1:16" ht="36">
      <c r="A176" s="22">
        <v>171</v>
      </c>
      <c r="B176" s="23" t="s">
        <v>95</v>
      </c>
      <c r="C176" s="23" t="s">
        <v>488</v>
      </c>
      <c r="D176" s="24">
        <v>1861914.2348</v>
      </c>
      <c r="E176" s="24">
        <v>3413265.1760999998</v>
      </c>
      <c r="F176" s="25">
        <f t="shared" si="2"/>
        <v>5275179.4108999996</v>
      </c>
      <c r="L176" s="27"/>
      <c r="M176" s="27"/>
      <c r="N176" s="28"/>
      <c r="O176" s="28"/>
      <c r="P176" s="28"/>
    </row>
    <row r="177" spans="1:16" ht="36">
      <c r="A177" s="22">
        <v>172</v>
      </c>
      <c r="B177" s="23" t="s">
        <v>95</v>
      </c>
      <c r="C177" s="23" t="s">
        <v>490</v>
      </c>
      <c r="D177" s="24">
        <v>1201339.6677999999</v>
      </c>
      <c r="E177" s="24">
        <v>2202298.4605</v>
      </c>
      <c r="F177" s="25">
        <f t="shared" si="2"/>
        <v>3403638.1283</v>
      </c>
      <c r="L177" s="27"/>
      <c r="M177" s="27"/>
      <c r="N177" s="28"/>
      <c r="O177" s="28"/>
      <c r="P177" s="28"/>
    </row>
    <row r="178" spans="1:16" ht="36">
      <c r="A178" s="22">
        <v>173</v>
      </c>
      <c r="B178" s="23" t="s">
        <v>95</v>
      </c>
      <c r="C178" s="23" t="s">
        <v>492</v>
      </c>
      <c r="D178" s="24">
        <v>1435086.2405999999</v>
      </c>
      <c r="E178" s="24">
        <v>2630803.1800000002</v>
      </c>
      <c r="F178" s="25">
        <f t="shared" si="2"/>
        <v>4065889.4205999998</v>
      </c>
      <c r="L178" s="27"/>
      <c r="M178" s="27"/>
      <c r="N178" s="28"/>
      <c r="O178" s="28"/>
      <c r="P178" s="28"/>
    </row>
    <row r="179" spans="1:16" ht="36">
      <c r="A179" s="22">
        <v>174</v>
      </c>
      <c r="B179" s="23" t="s">
        <v>95</v>
      </c>
      <c r="C179" s="23" t="s">
        <v>494</v>
      </c>
      <c r="D179" s="24">
        <v>1650960.2738999999</v>
      </c>
      <c r="E179" s="24">
        <v>3026543.9216999998</v>
      </c>
      <c r="F179" s="25">
        <f t="shared" si="2"/>
        <v>4677504.1956000002</v>
      </c>
      <c r="L179" s="27"/>
      <c r="M179" s="27"/>
      <c r="N179" s="28"/>
      <c r="O179" s="28"/>
      <c r="P179" s="28"/>
    </row>
    <row r="180" spans="1:16" ht="36">
      <c r="A180" s="22">
        <v>175</v>
      </c>
      <c r="B180" s="23" t="s">
        <v>95</v>
      </c>
      <c r="C180" s="23" t="s">
        <v>496</v>
      </c>
      <c r="D180" s="24">
        <v>1892738.8981999999</v>
      </c>
      <c r="E180" s="24">
        <v>3469773.0153000001</v>
      </c>
      <c r="F180" s="25">
        <f t="shared" si="2"/>
        <v>5362511.9134999998</v>
      </c>
      <c r="L180" s="27"/>
      <c r="M180" s="27"/>
      <c r="N180" s="28"/>
      <c r="O180" s="28"/>
      <c r="P180" s="28"/>
    </row>
    <row r="181" spans="1:16" ht="36">
      <c r="A181" s="22">
        <v>176</v>
      </c>
      <c r="B181" s="23" t="s">
        <v>95</v>
      </c>
      <c r="C181" s="23" t="s">
        <v>498</v>
      </c>
      <c r="D181" s="24">
        <v>1499340.5756999999</v>
      </c>
      <c r="E181" s="24">
        <v>2748594.3651000001</v>
      </c>
      <c r="F181" s="25">
        <f t="shared" si="2"/>
        <v>4247934.9408</v>
      </c>
      <c r="L181" s="27"/>
      <c r="M181" s="27"/>
      <c r="N181" s="28"/>
      <c r="O181" s="28"/>
      <c r="P181" s="28"/>
    </row>
    <row r="182" spans="1:16" ht="36">
      <c r="A182" s="22">
        <v>177</v>
      </c>
      <c r="B182" s="23" t="s">
        <v>95</v>
      </c>
      <c r="C182" s="23" t="s">
        <v>500</v>
      </c>
      <c r="D182" s="24">
        <v>1598112.2446000001</v>
      </c>
      <c r="E182" s="24">
        <v>2929662.8007999999</v>
      </c>
      <c r="F182" s="25">
        <f t="shared" si="2"/>
        <v>4527775.0454000002</v>
      </c>
      <c r="L182" s="27"/>
      <c r="M182" s="27"/>
      <c r="N182" s="28"/>
      <c r="O182" s="28"/>
      <c r="P182" s="28"/>
    </row>
    <row r="183" spans="1:16" ht="36">
      <c r="A183" s="22">
        <v>178</v>
      </c>
      <c r="B183" s="23" t="s">
        <v>95</v>
      </c>
      <c r="C183" s="23" t="s">
        <v>502</v>
      </c>
      <c r="D183" s="24">
        <v>1251384.1680999999</v>
      </c>
      <c r="E183" s="24">
        <v>2294040.1460000002</v>
      </c>
      <c r="F183" s="25">
        <f t="shared" si="2"/>
        <v>3545424.3141000001</v>
      </c>
      <c r="L183" s="27"/>
      <c r="M183" s="27"/>
      <c r="N183" s="28"/>
      <c r="O183" s="28"/>
      <c r="P183" s="28"/>
    </row>
    <row r="184" spans="1:16" ht="36">
      <c r="A184" s="22">
        <v>179</v>
      </c>
      <c r="B184" s="23" t="s">
        <v>95</v>
      </c>
      <c r="C184" s="23" t="s">
        <v>504</v>
      </c>
      <c r="D184" s="24">
        <v>1707496.0523000001</v>
      </c>
      <c r="E184" s="24">
        <v>3130185.4320999999</v>
      </c>
      <c r="F184" s="25">
        <f t="shared" si="2"/>
        <v>4837681.4844000004</v>
      </c>
      <c r="L184" s="27"/>
      <c r="M184" s="27"/>
      <c r="N184" s="28"/>
      <c r="O184" s="28"/>
      <c r="P184" s="28"/>
    </row>
    <row r="185" spans="1:16" ht="36">
      <c r="A185" s="22">
        <v>180</v>
      </c>
      <c r="B185" s="23" t="s">
        <v>95</v>
      </c>
      <c r="C185" s="23" t="s">
        <v>506</v>
      </c>
      <c r="D185" s="24">
        <v>1473534.6340999999</v>
      </c>
      <c r="E185" s="24">
        <v>2701286.8574999999</v>
      </c>
      <c r="F185" s="25">
        <f t="shared" si="2"/>
        <v>4174821.4915999998</v>
      </c>
      <c r="L185" s="27"/>
      <c r="M185" s="27"/>
      <c r="N185" s="28"/>
      <c r="O185" s="28"/>
      <c r="P185" s="28"/>
    </row>
    <row r="186" spans="1:16" ht="36">
      <c r="A186" s="22">
        <v>181</v>
      </c>
      <c r="B186" s="23" t="s">
        <v>95</v>
      </c>
      <c r="C186" s="23" t="s">
        <v>508</v>
      </c>
      <c r="D186" s="24">
        <v>1624057.8158</v>
      </c>
      <c r="E186" s="24">
        <v>2977226.2777999998</v>
      </c>
      <c r="F186" s="25">
        <f t="shared" si="2"/>
        <v>4601284.0936000003</v>
      </c>
      <c r="L186" s="27"/>
      <c r="M186" s="27"/>
      <c r="N186" s="28"/>
      <c r="O186" s="28"/>
      <c r="P186" s="28"/>
    </row>
    <row r="187" spans="1:16" ht="36">
      <c r="A187" s="22">
        <v>182</v>
      </c>
      <c r="B187" s="23" t="s">
        <v>95</v>
      </c>
      <c r="C187" s="23" t="s">
        <v>510</v>
      </c>
      <c r="D187" s="24">
        <v>1537554.6802999999</v>
      </c>
      <c r="E187" s="24">
        <v>2818648.5438000001</v>
      </c>
      <c r="F187" s="25">
        <f t="shared" si="2"/>
        <v>4356203.2241000002</v>
      </c>
      <c r="L187" s="27"/>
      <c r="M187" s="27"/>
      <c r="N187" s="28"/>
      <c r="O187" s="28"/>
      <c r="P187" s="28"/>
    </row>
    <row r="188" spans="1:16" ht="36">
      <c r="A188" s="22">
        <v>183</v>
      </c>
      <c r="B188" s="23" t="s">
        <v>95</v>
      </c>
      <c r="C188" s="23" t="s">
        <v>512</v>
      </c>
      <c r="D188" s="24">
        <v>1744040.8862999999</v>
      </c>
      <c r="E188" s="24">
        <v>3197179.5003999998</v>
      </c>
      <c r="F188" s="25">
        <f t="shared" si="2"/>
        <v>4941220.3866999997</v>
      </c>
      <c r="L188" s="27"/>
      <c r="M188" s="27"/>
      <c r="N188" s="28"/>
      <c r="O188" s="28"/>
      <c r="P188" s="28"/>
    </row>
    <row r="189" spans="1:16" ht="36">
      <c r="A189" s="22">
        <v>184</v>
      </c>
      <c r="B189" s="23" t="s">
        <v>95</v>
      </c>
      <c r="C189" s="23" t="s">
        <v>514</v>
      </c>
      <c r="D189" s="24">
        <v>1639099.2442000001</v>
      </c>
      <c r="E189" s="24">
        <v>3004800.2565000001</v>
      </c>
      <c r="F189" s="25">
        <f t="shared" si="2"/>
        <v>4643899.5006999997</v>
      </c>
      <c r="L189" s="27"/>
      <c r="M189" s="27"/>
      <c r="N189" s="28"/>
      <c r="O189" s="28"/>
      <c r="P189" s="28"/>
    </row>
    <row r="190" spans="1:16" ht="36">
      <c r="A190" s="22">
        <v>185</v>
      </c>
      <c r="B190" s="23" t="s">
        <v>95</v>
      </c>
      <c r="C190" s="23" t="s">
        <v>516</v>
      </c>
      <c r="D190" s="24">
        <v>1645560.9449</v>
      </c>
      <c r="E190" s="24">
        <v>3016645.8601000002</v>
      </c>
      <c r="F190" s="25">
        <f t="shared" si="2"/>
        <v>4662206.8049999997</v>
      </c>
      <c r="L190" s="27"/>
      <c r="M190" s="27"/>
      <c r="N190" s="28"/>
      <c r="O190" s="28"/>
      <c r="P190" s="28"/>
    </row>
    <row r="191" spans="1:16" ht="36">
      <c r="A191" s="22">
        <v>186</v>
      </c>
      <c r="B191" s="23" t="s">
        <v>95</v>
      </c>
      <c r="C191" s="23" t="s">
        <v>518</v>
      </c>
      <c r="D191" s="24">
        <v>1814705.7407</v>
      </c>
      <c r="E191" s="24">
        <v>3326722.4632999999</v>
      </c>
      <c r="F191" s="25">
        <f t="shared" si="2"/>
        <v>5141428.2039999999</v>
      </c>
      <c r="L191" s="27"/>
      <c r="M191" s="27"/>
      <c r="N191" s="28"/>
      <c r="O191" s="28"/>
      <c r="P191" s="28"/>
    </row>
    <row r="192" spans="1:16" ht="18">
      <c r="A192" s="22">
        <v>187</v>
      </c>
      <c r="B192" s="23" t="s">
        <v>96</v>
      </c>
      <c r="C192" s="23" t="s">
        <v>523</v>
      </c>
      <c r="D192" s="24">
        <v>1270767.9955</v>
      </c>
      <c r="E192" s="24">
        <v>2329574.62</v>
      </c>
      <c r="F192" s="25">
        <f t="shared" si="2"/>
        <v>3600342.6154999998</v>
      </c>
      <c r="L192" s="27"/>
      <c r="M192" s="27"/>
      <c r="N192" s="28"/>
      <c r="O192" s="28"/>
      <c r="P192" s="28"/>
    </row>
    <row r="193" spans="1:16" ht="18">
      <c r="A193" s="22">
        <v>188</v>
      </c>
      <c r="B193" s="23" t="s">
        <v>96</v>
      </c>
      <c r="C193" s="23" t="s">
        <v>525</v>
      </c>
      <c r="D193" s="24">
        <v>1385086.6947000001</v>
      </c>
      <c r="E193" s="24">
        <v>2539143.9049999998</v>
      </c>
      <c r="F193" s="25">
        <f t="shared" si="2"/>
        <v>3924230.5997000001</v>
      </c>
      <c r="L193" s="27"/>
      <c r="M193" s="27"/>
      <c r="N193" s="28"/>
      <c r="O193" s="28"/>
      <c r="P193" s="28"/>
    </row>
    <row r="194" spans="1:16" ht="18">
      <c r="A194" s="22">
        <v>189</v>
      </c>
      <c r="B194" s="23" t="s">
        <v>96</v>
      </c>
      <c r="C194" s="23" t="s">
        <v>527</v>
      </c>
      <c r="D194" s="24">
        <v>1184020.8729000001</v>
      </c>
      <c r="E194" s="24">
        <v>2170549.6083999998</v>
      </c>
      <c r="F194" s="25">
        <f t="shared" si="2"/>
        <v>3354570.4813000001</v>
      </c>
      <c r="L194" s="27"/>
      <c r="M194" s="27"/>
      <c r="N194" s="28"/>
      <c r="O194" s="28"/>
      <c r="P194" s="28"/>
    </row>
    <row r="195" spans="1:16" ht="18">
      <c r="A195" s="22">
        <v>190</v>
      </c>
      <c r="B195" s="23" t="s">
        <v>96</v>
      </c>
      <c r="C195" s="23" t="s">
        <v>529</v>
      </c>
      <c r="D195" s="24">
        <v>1701652.0885000001</v>
      </c>
      <c r="E195" s="24">
        <v>3119472.2651999998</v>
      </c>
      <c r="F195" s="25">
        <f t="shared" si="2"/>
        <v>4821124.3536999999</v>
      </c>
      <c r="L195" s="27"/>
      <c r="M195" s="27"/>
      <c r="N195" s="28"/>
      <c r="O195" s="28"/>
      <c r="P195" s="28"/>
    </row>
    <row r="196" spans="1:16" ht="18">
      <c r="A196" s="22">
        <v>191</v>
      </c>
      <c r="B196" s="23" t="s">
        <v>96</v>
      </c>
      <c r="C196" s="23" t="s">
        <v>531</v>
      </c>
      <c r="D196" s="24">
        <v>1548238.9835999999</v>
      </c>
      <c r="E196" s="24">
        <v>2838235.0317000002</v>
      </c>
      <c r="F196" s="25">
        <f t="shared" si="2"/>
        <v>4386474.0153000001</v>
      </c>
      <c r="L196" s="27"/>
      <c r="M196" s="27"/>
      <c r="N196" s="28"/>
      <c r="O196" s="28"/>
      <c r="P196" s="28"/>
    </row>
    <row r="197" spans="1:16" ht="18">
      <c r="A197" s="22">
        <v>192</v>
      </c>
      <c r="B197" s="23" t="s">
        <v>96</v>
      </c>
      <c r="C197" s="23" t="s">
        <v>533</v>
      </c>
      <c r="D197" s="24">
        <v>1585924.2445</v>
      </c>
      <c r="E197" s="24">
        <v>2907319.7327999999</v>
      </c>
      <c r="F197" s="25">
        <f t="shared" si="2"/>
        <v>4493243.9773000004</v>
      </c>
      <c r="L197" s="27"/>
      <c r="M197" s="27"/>
      <c r="N197" s="28"/>
      <c r="O197" s="28"/>
      <c r="P197" s="28"/>
    </row>
    <row r="198" spans="1:16" ht="18">
      <c r="A198" s="22">
        <v>193</v>
      </c>
      <c r="B198" s="23" t="s">
        <v>96</v>
      </c>
      <c r="C198" s="23" t="s">
        <v>535</v>
      </c>
      <c r="D198" s="24">
        <v>1681372.3395</v>
      </c>
      <c r="E198" s="24">
        <v>3082295.3857999998</v>
      </c>
      <c r="F198" s="25">
        <f t="shared" si="2"/>
        <v>4763667.7253</v>
      </c>
      <c r="L198" s="27"/>
      <c r="M198" s="27"/>
      <c r="N198" s="28"/>
      <c r="O198" s="28"/>
      <c r="P198" s="28"/>
    </row>
    <row r="199" spans="1:16" ht="18">
      <c r="A199" s="22">
        <v>194</v>
      </c>
      <c r="B199" s="23" t="s">
        <v>96</v>
      </c>
      <c r="C199" s="23" t="s">
        <v>537</v>
      </c>
      <c r="D199" s="24">
        <v>1581355.2834999999</v>
      </c>
      <c r="E199" s="24">
        <v>2898943.9037000001</v>
      </c>
      <c r="F199" s="25">
        <f t="shared" ref="F199:F262" si="3">D199+E199</f>
        <v>4480299.1871999996</v>
      </c>
      <c r="L199" s="27"/>
      <c r="M199" s="27"/>
      <c r="N199" s="28"/>
      <c r="O199" s="28"/>
      <c r="P199" s="28"/>
    </row>
    <row r="200" spans="1:16" ht="18">
      <c r="A200" s="22">
        <v>195</v>
      </c>
      <c r="B200" s="23" t="s">
        <v>96</v>
      </c>
      <c r="C200" s="23" t="s">
        <v>539</v>
      </c>
      <c r="D200" s="24">
        <v>1487938.7859</v>
      </c>
      <c r="E200" s="24">
        <v>2727692.5795999998</v>
      </c>
      <c r="F200" s="25">
        <f t="shared" si="3"/>
        <v>4215631.3655000003</v>
      </c>
      <c r="L200" s="27"/>
      <c r="M200" s="27"/>
      <c r="N200" s="28"/>
      <c r="O200" s="28"/>
      <c r="P200" s="28"/>
    </row>
    <row r="201" spans="1:16" ht="18">
      <c r="A201" s="22">
        <v>196</v>
      </c>
      <c r="B201" s="23" t="s">
        <v>96</v>
      </c>
      <c r="C201" s="23" t="s">
        <v>541</v>
      </c>
      <c r="D201" s="24">
        <v>1663847.6640000001</v>
      </c>
      <c r="E201" s="24">
        <v>3050169.1129000001</v>
      </c>
      <c r="F201" s="25">
        <f t="shared" si="3"/>
        <v>4714016.7768999999</v>
      </c>
      <c r="L201" s="27"/>
      <c r="M201" s="27"/>
      <c r="N201" s="28"/>
      <c r="O201" s="28"/>
      <c r="P201" s="28"/>
    </row>
    <row r="202" spans="1:16" ht="18">
      <c r="A202" s="22">
        <v>197</v>
      </c>
      <c r="B202" s="23" t="s">
        <v>96</v>
      </c>
      <c r="C202" s="23" t="s">
        <v>543</v>
      </c>
      <c r="D202" s="24">
        <v>1398144.8539</v>
      </c>
      <c r="E202" s="24">
        <v>2563082.1505999998</v>
      </c>
      <c r="F202" s="25">
        <f t="shared" si="3"/>
        <v>3961227.0044999998</v>
      </c>
      <c r="L202" s="27"/>
      <c r="M202" s="27"/>
      <c r="N202" s="28"/>
      <c r="O202" s="28"/>
      <c r="P202" s="28"/>
    </row>
    <row r="203" spans="1:16" ht="18">
      <c r="A203" s="22">
        <v>198</v>
      </c>
      <c r="B203" s="23" t="s">
        <v>96</v>
      </c>
      <c r="C203" s="23" t="s">
        <v>545</v>
      </c>
      <c r="D203" s="24">
        <v>1441974.9680999999</v>
      </c>
      <c r="E203" s="24">
        <v>2643431.61</v>
      </c>
      <c r="F203" s="25">
        <f t="shared" si="3"/>
        <v>4085406.5781</v>
      </c>
      <c r="L203" s="27"/>
      <c r="M203" s="27"/>
      <c r="N203" s="28"/>
      <c r="O203" s="28"/>
      <c r="P203" s="28"/>
    </row>
    <row r="204" spans="1:16" ht="18">
      <c r="A204" s="22">
        <v>199</v>
      </c>
      <c r="B204" s="23" t="s">
        <v>96</v>
      </c>
      <c r="C204" s="23" t="s">
        <v>547</v>
      </c>
      <c r="D204" s="24">
        <v>1320817.9515</v>
      </c>
      <c r="E204" s="24">
        <v>2421326.3069000002</v>
      </c>
      <c r="F204" s="25">
        <f t="shared" si="3"/>
        <v>3742144.2584000002</v>
      </c>
      <c r="L204" s="27"/>
      <c r="M204" s="27"/>
      <c r="N204" s="28"/>
      <c r="O204" s="28"/>
      <c r="P204" s="28"/>
    </row>
    <row r="205" spans="1:16" ht="18">
      <c r="A205" s="22">
        <v>200</v>
      </c>
      <c r="B205" s="23" t="s">
        <v>96</v>
      </c>
      <c r="C205" s="23" t="s">
        <v>549</v>
      </c>
      <c r="D205" s="24">
        <v>1293562.9393</v>
      </c>
      <c r="E205" s="24">
        <v>2371362.3599</v>
      </c>
      <c r="F205" s="25">
        <f t="shared" si="3"/>
        <v>3664925.2991999998</v>
      </c>
      <c r="L205" s="27"/>
      <c r="M205" s="27"/>
      <c r="N205" s="28"/>
      <c r="O205" s="28"/>
      <c r="P205" s="28"/>
    </row>
    <row r="206" spans="1:16" ht="18">
      <c r="A206" s="22">
        <v>201</v>
      </c>
      <c r="B206" s="23" t="s">
        <v>96</v>
      </c>
      <c r="C206" s="23" t="s">
        <v>551</v>
      </c>
      <c r="D206" s="24">
        <v>1403664.9898999999</v>
      </c>
      <c r="E206" s="24">
        <v>2573201.6757</v>
      </c>
      <c r="F206" s="25">
        <f t="shared" si="3"/>
        <v>3976866.6655999999</v>
      </c>
      <c r="L206" s="27"/>
      <c r="M206" s="27"/>
      <c r="N206" s="28"/>
      <c r="O206" s="28"/>
      <c r="P206" s="28"/>
    </row>
    <row r="207" spans="1:16" ht="18">
      <c r="A207" s="22">
        <v>202</v>
      </c>
      <c r="B207" s="23" t="s">
        <v>96</v>
      </c>
      <c r="C207" s="23" t="s">
        <v>553</v>
      </c>
      <c r="D207" s="24">
        <v>1159206.3341999999</v>
      </c>
      <c r="E207" s="24">
        <v>2125059.5427000001</v>
      </c>
      <c r="F207" s="25">
        <f t="shared" si="3"/>
        <v>3284265.8769</v>
      </c>
      <c r="L207" s="27"/>
      <c r="M207" s="27"/>
      <c r="N207" s="28"/>
      <c r="O207" s="28"/>
      <c r="P207" s="28"/>
    </row>
    <row r="208" spans="1:16" ht="18">
      <c r="A208" s="22">
        <v>203</v>
      </c>
      <c r="B208" s="23" t="s">
        <v>96</v>
      </c>
      <c r="C208" s="23" t="s">
        <v>555</v>
      </c>
      <c r="D208" s="24">
        <v>1460109.9935000001</v>
      </c>
      <c r="E208" s="24">
        <v>2676676.7774999999</v>
      </c>
      <c r="F208" s="25">
        <f t="shared" si="3"/>
        <v>4136786.7710000002</v>
      </c>
      <c r="L208" s="27"/>
      <c r="M208" s="27"/>
      <c r="N208" s="28"/>
      <c r="O208" s="28"/>
      <c r="P208" s="28"/>
    </row>
    <row r="209" spans="1:16" ht="18">
      <c r="A209" s="22">
        <v>204</v>
      </c>
      <c r="B209" s="23" t="s">
        <v>96</v>
      </c>
      <c r="C209" s="23" t="s">
        <v>557</v>
      </c>
      <c r="D209" s="24">
        <v>1535154.4401</v>
      </c>
      <c r="E209" s="24">
        <v>2814248.4183999998</v>
      </c>
      <c r="F209" s="25">
        <f t="shared" si="3"/>
        <v>4349402.8585000001</v>
      </c>
      <c r="L209" s="27"/>
      <c r="M209" s="27"/>
      <c r="N209" s="28"/>
      <c r="O209" s="28"/>
      <c r="P209" s="28"/>
    </row>
    <row r="210" spans="1:16" ht="18">
      <c r="A210" s="22">
        <v>205</v>
      </c>
      <c r="B210" s="23" t="s">
        <v>96</v>
      </c>
      <c r="C210" s="23" t="s">
        <v>559</v>
      </c>
      <c r="D210" s="24">
        <v>2004867.0160000001</v>
      </c>
      <c r="E210" s="24">
        <v>3675326.5218000002</v>
      </c>
      <c r="F210" s="25">
        <f t="shared" si="3"/>
        <v>5680193.5378</v>
      </c>
      <c r="L210" s="27"/>
      <c r="M210" s="27"/>
      <c r="N210" s="28"/>
      <c r="O210" s="28"/>
      <c r="P210" s="28"/>
    </row>
    <row r="211" spans="1:16" ht="18">
      <c r="A211" s="22">
        <v>206</v>
      </c>
      <c r="B211" s="23" t="s">
        <v>96</v>
      </c>
      <c r="C211" s="23" t="s">
        <v>561</v>
      </c>
      <c r="D211" s="24">
        <v>1589289.0634999999</v>
      </c>
      <c r="E211" s="24">
        <v>2913488.1263000001</v>
      </c>
      <c r="F211" s="25">
        <f t="shared" si="3"/>
        <v>4502777.1897999998</v>
      </c>
      <c r="L211" s="27"/>
      <c r="M211" s="27"/>
      <c r="N211" s="28"/>
      <c r="O211" s="28"/>
      <c r="P211" s="28"/>
    </row>
    <row r="212" spans="1:16" ht="18">
      <c r="A212" s="22">
        <v>207</v>
      </c>
      <c r="B212" s="23" t="s">
        <v>96</v>
      </c>
      <c r="C212" s="23" t="s">
        <v>563</v>
      </c>
      <c r="D212" s="24">
        <v>1260447.3631</v>
      </c>
      <c r="E212" s="24">
        <v>2310654.8144</v>
      </c>
      <c r="F212" s="25">
        <f t="shared" si="3"/>
        <v>3571102.1775000002</v>
      </c>
      <c r="L212" s="27"/>
      <c r="M212" s="27"/>
      <c r="N212" s="28"/>
      <c r="O212" s="28"/>
      <c r="P212" s="28"/>
    </row>
    <row r="213" spans="1:16" ht="18">
      <c r="A213" s="22">
        <v>208</v>
      </c>
      <c r="B213" s="23" t="s">
        <v>96</v>
      </c>
      <c r="C213" s="23" t="s">
        <v>565</v>
      </c>
      <c r="D213" s="24">
        <v>1481008.8684</v>
      </c>
      <c r="E213" s="24">
        <v>2714988.64</v>
      </c>
      <c r="F213" s="25">
        <f t="shared" si="3"/>
        <v>4195997.5083999997</v>
      </c>
      <c r="L213" s="27"/>
      <c r="M213" s="27"/>
      <c r="N213" s="28"/>
      <c r="O213" s="28"/>
      <c r="P213" s="28"/>
    </row>
    <row r="214" spans="1:16" ht="18">
      <c r="A214" s="22">
        <v>209</v>
      </c>
      <c r="B214" s="23" t="s">
        <v>96</v>
      </c>
      <c r="C214" s="23" t="s">
        <v>567</v>
      </c>
      <c r="D214" s="24">
        <v>1840468.1767</v>
      </c>
      <c r="E214" s="24">
        <v>3373950.2163</v>
      </c>
      <c r="F214" s="25">
        <f t="shared" si="3"/>
        <v>5214418.3930000002</v>
      </c>
      <c r="L214" s="27"/>
      <c r="M214" s="27"/>
      <c r="N214" s="28"/>
      <c r="O214" s="28"/>
      <c r="P214" s="28"/>
    </row>
    <row r="215" spans="1:16" ht="18">
      <c r="A215" s="22">
        <v>210</v>
      </c>
      <c r="B215" s="23" t="s">
        <v>96</v>
      </c>
      <c r="C215" s="23" t="s">
        <v>569</v>
      </c>
      <c r="D215" s="24">
        <v>1514597.4569999999</v>
      </c>
      <c r="E215" s="24">
        <v>2776563.3127000001</v>
      </c>
      <c r="F215" s="25">
        <f t="shared" si="3"/>
        <v>4291160.7697000001</v>
      </c>
      <c r="L215" s="27"/>
      <c r="M215" s="27"/>
      <c r="N215" s="28"/>
      <c r="O215" s="28"/>
      <c r="P215" s="28"/>
    </row>
    <row r="216" spans="1:16" ht="36">
      <c r="A216" s="22">
        <v>211</v>
      </c>
      <c r="B216" s="23" t="s">
        <v>96</v>
      </c>
      <c r="C216" s="23" t="s">
        <v>571</v>
      </c>
      <c r="D216" s="24">
        <v>1454532.3589000001</v>
      </c>
      <c r="E216" s="24">
        <v>2666451.8457999998</v>
      </c>
      <c r="F216" s="25">
        <f t="shared" si="3"/>
        <v>4120984.2047000001</v>
      </c>
      <c r="L216" s="27"/>
      <c r="M216" s="27"/>
      <c r="N216" s="28"/>
      <c r="O216" s="28"/>
      <c r="P216" s="28"/>
    </row>
    <row r="217" spans="1:16" ht="18">
      <c r="A217" s="22">
        <v>212</v>
      </c>
      <c r="B217" s="23" t="s">
        <v>97</v>
      </c>
      <c r="C217" s="23" t="s">
        <v>576</v>
      </c>
      <c r="D217" s="24">
        <v>1651718.9062000001</v>
      </c>
      <c r="E217" s="24">
        <v>3027934.6480999999</v>
      </c>
      <c r="F217" s="25">
        <f t="shared" si="3"/>
        <v>4679653.5543</v>
      </c>
      <c r="L217" s="27"/>
      <c r="M217" s="27"/>
      <c r="N217" s="28"/>
      <c r="O217" s="28"/>
      <c r="P217" s="28"/>
    </row>
    <row r="218" spans="1:16" ht="18">
      <c r="A218" s="22">
        <v>213</v>
      </c>
      <c r="B218" s="23" t="s">
        <v>97</v>
      </c>
      <c r="C218" s="23" t="s">
        <v>578</v>
      </c>
      <c r="D218" s="24">
        <v>1550961.4576000001</v>
      </c>
      <c r="E218" s="24">
        <v>2843225.8768000002</v>
      </c>
      <c r="F218" s="25">
        <f t="shared" si="3"/>
        <v>4394187.3344000001</v>
      </c>
      <c r="L218" s="27"/>
      <c r="M218" s="27"/>
      <c r="N218" s="28"/>
      <c r="O218" s="28"/>
      <c r="P218" s="28"/>
    </row>
    <row r="219" spans="1:16" ht="18">
      <c r="A219" s="22">
        <v>214</v>
      </c>
      <c r="B219" s="23" t="s">
        <v>97</v>
      </c>
      <c r="C219" s="23" t="s">
        <v>580</v>
      </c>
      <c r="D219" s="24">
        <v>1564313.0851</v>
      </c>
      <c r="E219" s="24">
        <v>2867702.1090000002</v>
      </c>
      <c r="F219" s="25">
        <f t="shared" si="3"/>
        <v>4432015.1941</v>
      </c>
      <c r="L219" s="27"/>
      <c r="M219" s="27"/>
      <c r="N219" s="28"/>
      <c r="O219" s="28"/>
      <c r="P219" s="28"/>
    </row>
    <row r="220" spans="1:16" ht="18">
      <c r="A220" s="22">
        <v>215</v>
      </c>
      <c r="B220" s="23" t="s">
        <v>97</v>
      </c>
      <c r="C220" s="23" t="s">
        <v>97</v>
      </c>
      <c r="D220" s="24">
        <v>1508434.9254999999</v>
      </c>
      <c r="E220" s="24">
        <v>2765266.1468000002</v>
      </c>
      <c r="F220" s="25">
        <f t="shared" si="3"/>
        <v>4273701.0723000001</v>
      </c>
      <c r="L220" s="27"/>
      <c r="M220" s="27"/>
      <c r="N220" s="28"/>
      <c r="O220" s="28"/>
      <c r="P220" s="28"/>
    </row>
    <row r="221" spans="1:16" ht="18">
      <c r="A221" s="22">
        <v>216</v>
      </c>
      <c r="B221" s="23" t="s">
        <v>97</v>
      </c>
      <c r="C221" s="23" t="s">
        <v>583</v>
      </c>
      <c r="D221" s="24">
        <v>1503539.9711</v>
      </c>
      <c r="E221" s="24">
        <v>2756292.7058999999</v>
      </c>
      <c r="F221" s="25">
        <f t="shared" si="3"/>
        <v>4259832.6770000001</v>
      </c>
      <c r="L221" s="27"/>
      <c r="M221" s="27"/>
      <c r="N221" s="28"/>
      <c r="O221" s="28"/>
      <c r="P221" s="28"/>
    </row>
    <row r="222" spans="1:16" ht="18">
      <c r="A222" s="22">
        <v>217</v>
      </c>
      <c r="B222" s="23" t="s">
        <v>97</v>
      </c>
      <c r="C222" s="23" t="s">
        <v>585</v>
      </c>
      <c r="D222" s="24">
        <v>1562767.3813</v>
      </c>
      <c r="E222" s="24">
        <v>2864868.5214999998</v>
      </c>
      <c r="F222" s="25">
        <f t="shared" si="3"/>
        <v>4427635.9028000003</v>
      </c>
      <c r="L222" s="27"/>
      <c r="M222" s="27"/>
      <c r="N222" s="28"/>
      <c r="O222" s="28"/>
      <c r="P222" s="28"/>
    </row>
    <row r="223" spans="1:16" ht="18">
      <c r="A223" s="22">
        <v>218</v>
      </c>
      <c r="B223" s="23" t="s">
        <v>97</v>
      </c>
      <c r="C223" s="23" t="s">
        <v>587</v>
      </c>
      <c r="D223" s="24">
        <v>1825974.6338</v>
      </c>
      <c r="E223" s="24">
        <v>3347380.6222999999</v>
      </c>
      <c r="F223" s="25">
        <f t="shared" si="3"/>
        <v>5173355.2560999999</v>
      </c>
      <c r="L223" s="27"/>
      <c r="M223" s="27"/>
      <c r="N223" s="28"/>
      <c r="O223" s="28"/>
      <c r="P223" s="28"/>
    </row>
    <row r="224" spans="1:16" ht="18">
      <c r="A224" s="22">
        <v>219</v>
      </c>
      <c r="B224" s="23" t="s">
        <v>97</v>
      </c>
      <c r="C224" s="23" t="s">
        <v>589</v>
      </c>
      <c r="D224" s="24">
        <v>1617399.6817999999</v>
      </c>
      <c r="E224" s="24">
        <v>2965020.5721</v>
      </c>
      <c r="F224" s="25">
        <f t="shared" si="3"/>
        <v>4582420.2538999999</v>
      </c>
      <c r="L224" s="27"/>
      <c r="M224" s="27"/>
      <c r="N224" s="28"/>
      <c r="O224" s="28"/>
      <c r="P224" s="28"/>
    </row>
    <row r="225" spans="1:16" ht="18">
      <c r="A225" s="22">
        <v>220</v>
      </c>
      <c r="B225" s="23" t="s">
        <v>97</v>
      </c>
      <c r="C225" s="23" t="s">
        <v>591</v>
      </c>
      <c r="D225" s="24">
        <v>1463359.2115</v>
      </c>
      <c r="E225" s="24">
        <v>2682633.2510000002</v>
      </c>
      <c r="F225" s="25">
        <f t="shared" si="3"/>
        <v>4145992.4624999999</v>
      </c>
      <c r="L225" s="27"/>
      <c r="M225" s="27"/>
      <c r="N225" s="28"/>
      <c r="O225" s="28"/>
      <c r="P225" s="28"/>
    </row>
    <row r="226" spans="1:16" ht="18">
      <c r="A226" s="22">
        <v>221</v>
      </c>
      <c r="B226" s="23" t="s">
        <v>97</v>
      </c>
      <c r="C226" s="23" t="s">
        <v>593</v>
      </c>
      <c r="D226" s="24">
        <v>2032599.6144999999</v>
      </c>
      <c r="E226" s="24">
        <v>3726165.9808999998</v>
      </c>
      <c r="F226" s="25">
        <f t="shared" si="3"/>
        <v>5758765.5954</v>
      </c>
      <c r="L226" s="27"/>
      <c r="M226" s="27"/>
      <c r="N226" s="28"/>
      <c r="O226" s="28"/>
      <c r="P226" s="28"/>
    </row>
    <row r="227" spans="1:16" ht="18">
      <c r="A227" s="22">
        <v>222</v>
      </c>
      <c r="B227" s="23" t="s">
        <v>97</v>
      </c>
      <c r="C227" s="23" t="s">
        <v>595</v>
      </c>
      <c r="D227" s="24">
        <v>1576860.429</v>
      </c>
      <c r="E227" s="24">
        <v>2890703.9267000002</v>
      </c>
      <c r="F227" s="25">
        <f t="shared" si="3"/>
        <v>4467564.3557000002</v>
      </c>
      <c r="L227" s="27"/>
      <c r="M227" s="27"/>
      <c r="N227" s="28"/>
      <c r="O227" s="28"/>
      <c r="P227" s="28"/>
    </row>
    <row r="228" spans="1:16" ht="18">
      <c r="A228" s="22">
        <v>223</v>
      </c>
      <c r="B228" s="23" t="s">
        <v>97</v>
      </c>
      <c r="C228" s="23" t="s">
        <v>597</v>
      </c>
      <c r="D228" s="24">
        <v>1739944.3563999999</v>
      </c>
      <c r="E228" s="24">
        <v>3189669.733</v>
      </c>
      <c r="F228" s="25">
        <f t="shared" si="3"/>
        <v>4929614.0893999999</v>
      </c>
      <c r="L228" s="27"/>
      <c r="M228" s="27"/>
      <c r="N228" s="28"/>
      <c r="O228" s="28"/>
      <c r="P228" s="28"/>
    </row>
    <row r="229" spans="1:16" ht="18">
      <c r="A229" s="22">
        <v>224</v>
      </c>
      <c r="B229" s="23" t="s">
        <v>97</v>
      </c>
      <c r="C229" s="23" t="s">
        <v>598</v>
      </c>
      <c r="D229" s="24">
        <v>1905670.7936</v>
      </c>
      <c r="E229" s="24">
        <v>3493479.7936999998</v>
      </c>
      <c r="F229" s="25">
        <f t="shared" si="3"/>
        <v>5399150.5872999998</v>
      </c>
      <c r="L229" s="27"/>
      <c r="M229" s="27"/>
      <c r="N229" s="28"/>
      <c r="O229" s="28"/>
      <c r="P229" s="28"/>
    </row>
    <row r="230" spans="1:16" ht="18">
      <c r="A230" s="22">
        <v>225</v>
      </c>
      <c r="B230" s="23" t="s">
        <v>98</v>
      </c>
      <c r="C230" s="23" t="s">
        <v>603</v>
      </c>
      <c r="D230" s="24">
        <v>1978491.2882999999</v>
      </c>
      <c r="E230" s="24">
        <v>3626974.4811999998</v>
      </c>
      <c r="F230" s="25">
        <f t="shared" si="3"/>
        <v>5605465.7695000004</v>
      </c>
      <c r="L230" s="27"/>
      <c r="M230" s="27"/>
      <c r="N230" s="28"/>
      <c r="O230" s="28"/>
      <c r="P230" s="28"/>
    </row>
    <row r="231" spans="1:16" ht="18">
      <c r="A231" s="22">
        <v>226</v>
      </c>
      <c r="B231" s="23" t="s">
        <v>98</v>
      </c>
      <c r="C231" s="23" t="s">
        <v>605</v>
      </c>
      <c r="D231" s="24">
        <v>1879136.2072999999</v>
      </c>
      <c r="E231" s="24">
        <v>3444836.5331000001</v>
      </c>
      <c r="F231" s="25">
        <f t="shared" si="3"/>
        <v>5323972.7403999995</v>
      </c>
      <c r="L231" s="27"/>
      <c r="M231" s="27"/>
      <c r="N231" s="28"/>
      <c r="O231" s="28"/>
      <c r="P231" s="28"/>
    </row>
    <row r="232" spans="1:16" ht="18">
      <c r="A232" s="22">
        <v>227</v>
      </c>
      <c r="B232" s="23" t="s">
        <v>98</v>
      </c>
      <c r="C232" s="23" t="s">
        <v>606</v>
      </c>
      <c r="D232" s="24">
        <v>1243458.8465</v>
      </c>
      <c r="E232" s="24">
        <v>2279511.4293999998</v>
      </c>
      <c r="F232" s="25">
        <f t="shared" si="3"/>
        <v>3522970.2758999998</v>
      </c>
      <c r="L232" s="27"/>
      <c r="M232" s="27"/>
      <c r="N232" s="28"/>
      <c r="O232" s="28"/>
      <c r="P232" s="28"/>
    </row>
    <row r="233" spans="1:16" ht="36">
      <c r="A233" s="22">
        <v>228</v>
      </c>
      <c r="B233" s="23" t="s">
        <v>98</v>
      </c>
      <c r="C233" s="23" t="s">
        <v>608</v>
      </c>
      <c r="D233" s="24">
        <v>1280177.5190999999</v>
      </c>
      <c r="E233" s="24">
        <v>2346824.1787999999</v>
      </c>
      <c r="F233" s="25">
        <f t="shared" si="3"/>
        <v>3627001.6979</v>
      </c>
      <c r="L233" s="27"/>
      <c r="M233" s="27"/>
      <c r="N233" s="28"/>
      <c r="O233" s="28"/>
      <c r="P233" s="28"/>
    </row>
    <row r="234" spans="1:16" ht="36">
      <c r="A234" s="22">
        <v>229</v>
      </c>
      <c r="B234" s="23" t="s">
        <v>98</v>
      </c>
      <c r="C234" s="23" t="s">
        <v>610</v>
      </c>
      <c r="D234" s="24">
        <v>1532814.0282000001</v>
      </c>
      <c r="E234" s="24">
        <v>2809957.9701999999</v>
      </c>
      <c r="F234" s="25">
        <f t="shared" si="3"/>
        <v>4342771.9983999999</v>
      </c>
      <c r="L234" s="27"/>
      <c r="M234" s="27"/>
      <c r="N234" s="28"/>
      <c r="O234" s="28"/>
      <c r="P234" s="28"/>
    </row>
    <row r="235" spans="1:16" ht="18">
      <c r="A235" s="22">
        <v>230</v>
      </c>
      <c r="B235" s="23" t="s">
        <v>98</v>
      </c>
      <c r="C235" s="23" t="s">
        <v>612</v>
      </c>
      <c r="D235" s="24">
        <v>1302836.5094999999</v>
      </c>
      <c r="E235" s="24">
        <v>2388362.6888000001</v>
      </c>
      <c r="F235" s="25">
        <f t="shared" si="3"/>
        <v>3691199.1982999998</v>
      </c>
      <c r="L235" s="27"/>
      <c r="M235" s="27"/>
      <c r="N235" s="28"/>
      <c r="O235" s="28"/>
      <c r="P235" s="28"/>
    </row>
    <row r="236" spans="1:16" ht="36">
      <c r="A236" s="22">
        <v>231</v>
      </c>
      <c r="B236" s="23" t="s">
        <v>98</v>
      </c>
      <c r="C236" s="23" t="s">
        <v>614</v>
      </c>
      <c r="D236" s="24">
        <v>1304034.8363000001</v>
      </c>
      <c r="E236" s="24">
        <v>2390559.4640000002</v>
      </c>
      <c r="F236" s="25">
        <f t="shared" si="3"/>
        <v>3694594.3002999998</v>
      </c>
      <c r="L236" s="27"/>
      <c r="M236" s="27"/>
      <c r="N236" s="28"/>
      <c r="O236" s="28"/>
      <c r="P236" s="28"/>
    </row>
    <row r="237" spans="1:16" ht="18">
      <c r="A237" s="22">
        <v>232</v>
      </c>
      <c r="B237" s="23" t="s">
        <v>98</v>
      </c>
      <c r="C237" s="23" t="s">
        <v>616</v>
      </c>
      <c r="D237" s="24">
        <v>1512789.1248000001</v>
      </c>
      <c r="E237" s="24">
        <v>2773248.2743000002</v>
      </c>
      <c r="F237" s="25">
        <f t="shared" si="3"/>
        <v>4286037.3991</v>
      </c>
      <c r="L237" s="27"/>
      <c r="M237" s="27"/>
      <c r="N237" s="28"/>
      <c r="O237" s="28"/>
      <c r="P237" s="28"/>
    </row>
    <row r="238" spans="1:16" ht="18">
      <c r="A238" s="22">
        <v>233</v>
      </c>
      <c r="B238" s="23" t="s">
        <v>98</v>
      </c>
      <c r="C238" s="23" t="s">
        <v>618</v>
      </c>
      <c r="D238" s="24">
        <v>1665010.1135</v>
      </c>
      <c r="E238" s="24">
        <v>3052300.1179</v>
      </c>
      <c r="F238" s="25">
        <f t="shared" si="3"/>
        <v>4717310.2313999999</v>
      </c>
      <c r="L238" s="27"/>
      <c r="M238" s="27"/>
      <c r="N238" s="28"/>
      <c r="O238" s="28"/>
      <c r="P238" s="28"/>
    </row>
    <row r="239" spans="1:16" ht="18">
      <c r="A239" s="22">
        <v>234</v>
      </c>
      <c r="B239" s="23" t="s">
        <v>98</v>
      </c>
      <c r="C239" s="23" t="s">
        <v>620</v>
      </c>
      <c r="D239" s="24">
        <v>1211539.1884999999</v>
      </c>
      <c r="E239" s="24">
        <v>2220996.2437</v>
      </c>
      <c r="F239" s="25">
        <f t="shared" si="3"/>
        <v>3432535.4322000002</v>
      </c>
      <c r="L239" s="27"/>
      <c r="M239" s="27"/>
      <c r="N239" s="28"/>
      <c r="O239" s="28"/>
      <c r="P239" s="28"/>
    </row>
    <row r="240" spans="1:16" ht="18">
      <c r="A240" s="22">
        <v>235</v>
      </c>
      <c r="B240" s="23" t="s">
        <v>98</v>
      </c>
      <c r="C240" s="23" t="s">
        <v>622</v>
      </c>
      <c r="D240" s="24">
        <v>2078866.1327</v>
      </c>
      <c r="E240" s="24">
        <v>3810981.8615000001</v>
      </c>
      <c r="F240" s="25">
        <f t="shared" si="3"/>
        <v>5889847.9941999996</v>
      </c>
      <c r="L240" s="27"/>
      <c r="M240" s="27"/>
      <c r="N240" s="28"/>
      <c r="O240" s="28"/>
      <c r="P240" s="28"/>
    </row>
    <row r="241" spans="1:16" ht="18">
      <c r="A241" s="22">
        <v>236</v>
      </c>
      <c r="B241" s="23" t="s">
        <v>98</v>
      </c>
      <c r="C241" s="23" t="s">
        <v>624</v>
      </c>
      <c r="D241" s="24">
        <v>2139483.9843000001</v>
      </c>
      <c r="E241" s="24">
        <v>3922106.6373000001</v>
      </c>
      <c r="F241" s="25">
        <f t="shared" si="3"/>
        <v>6061590.6216000002</v>
      </c>
      <c r="L241" s="27"/>
      <c r="M241" s="27"/>
      <c r="N241" s="28"/>
      <c r="O241" s="28"/>
      <c r="P241" s="28"/>
    </row>
    <row r="242" spans="1:16" ht="18">
      <c r="A242" s="22">
        <v>237</v>
      </c>
      <c r="B242" s="23" t="s">
        <v>98</v>
      </c>
      <c r="C242" s="23" t="s">
        <v>626</v>
      </c>
      <c r="D242" s="24">
        <v>1676943.0999</v>
      </c>
      <c r="E242" s="24">
        <v>3074175.6941999998</v>
      </c>
      <c r="F242" s="25">
        <f t="shared" si="3"/>
        <v>4751118.7940999996</v>
      </c>
      <c r="L242" s="27"/>
      <c r="M242" s="27"/>
      <c r="N242" s="28"/>
      <c r="O242" s="28"/>
      <c r="P242" s="28"/>
    </row>
    <row r="243" spans="1:16" ht="36">
      <c r="A243" s="22">
        <v>238</v>
      </c>
      <c r="B243" s="23" t="s">
        <v>98</v>
      </c>
      <c r="C243" s="23" t="s">
        <v>628</v>
      </c>
      <c r="D243" s="24">
        <v>1599259.0655</v>
      </c>
      <c r="E243" s="24">
        <v>2931765.1553000002</v>
      </c>
      <c r="F243" s="25">
        <f t="shared" si="3"/>
        <v>4531024.2208000002</v>
      </c>
      <c r="L243" s="27"/>
      <c r="M243" s="27"/>
      <c r="N243" s="28"/>
      <c r="O243" s="28"/>
      <c r="P243" s="28"/>
    </row>
    <row r="244" spans="1:16" ht="36">
      <c r="A244" s="22">
        <v>239</v>
      </c>
      <c r="B244" s="23" t="s">
        <v>98</v>
      </c>
      <c r="C244" s="23" t="s">
        <v>630</v>
      </c>
      <c r="D244" s="24">
        <v>1745459.6827</v>
      </c>
      <c r="E244" s="24">
        <v>3199780.4408999998</v>
      </c>
      <c r="F244" s="25">
        <f t="shared" si="3"/>
        <v>4945240.1235999996</v>
      </c>
      <c r="L244" s="27"/>
      <c r="M244" s="27"/>
      <c r="N244" s="28"/>
      <c r="O244" s="28"/>
      <c r="P244" s="28"/>
    </row>
    <row r="245" spans="1:16" ht="18">
      <c r="A245" s="22">
        <v>240</v>
      </c>
      <c r="B245" s="23" t="s">
        <v>98</v>
      </c>
      <c r="C245" s="23" t="s">
        <v>632</v>
      </c>
      <c r="D245" s="24">
        <v>1531130.7326</v>
      </c>
      <c r="E245" s="24">
        <v>2806872.1491</v>
      </c>
      <c r="F245" s="25">
        <f t="shared" si="3"/>
        <v>4338002.8816999998</v>
      </c>
      <c r="L245" s="27"/>
      <c r="M245" s="27"/>
      <c r="N245" s="28"/>
      <c r="O245" s="28"/>
      <c r="P245" s="28"/>
    </row>
    <row r="246" spans="1:16" ht="18">
      <c r="A246" s="22">
        <v>241</v>
      </c>
      <c r="B246" s="23" t="s">
        <v>98</v>
      </c>
      <c r="C246" s="23" t="s">
        <v>634</v>
      </c>
      <c r="D246" s="24">
        <v>1255735.1085999999</v>
      </c>
      <c r="E246" s="24">
        <v>2302016.2993999999</v>
      </c>
      <c r="F246" s="25">
        <f t="shared" si="3"/>
        <v>3557751.4079999998</v>
      </c>
      <c r="L246" s="27"/>
      <c r="M246" s="27"/>
      <c r="N246" s="28"/>
      <c r="O246" s="28"/>
      <c r="P246" s="28"/>
    </row>
    <row r="247" spans="1:16" ht="18">
      <c r="A247" s="22">
        <v>242</v>
      </c>
      <c r="B247" s="23" t="s">
        <v>98</v>
      </c>
      <c r="C247" s="23" t="s">
        <v>636</v>
      </c>
      <c r="D247" s="24">
        <v>1562635.6562999999</v>
      </c>
      <c r="E247" s="24">
        <v>2864627.0428999998</v>
      </c>
      <c r="F247" s="25">
        <f t="shared" si="3"/>
        <v>4427262.6991999997</v>
      </c>
      <c r="L247" s="27"/>
      <c r="M247" s="27"/>
      <c r="N247" s="28"/>
      <c r="O247" s="28"/>
      <c r="P247" s="28"/>
    </row>
    <row r="248" spans="1:16" ht="18">
      <c r="A248" s="22">
        <v>243</v>
      </c>
      <c r="B248" s="23" t="s">
        <v>99</v>
      </c>
      <c r="C248" s="23" t="s">
        <v>640</v>
      </c>
      <c r="D248" s="24">
        <v>1836130.1461</v>
      </c>
      <c r="E248" s="24">
        <v>3365997.7294000001</v>
      </c>
      <c r="F248" s="25">
        <f t="shared" si="3"/>
        <v>5202127.8755000001</v>
      </c>
      <c r="L248" s="27"/>
      <c r="M248" s="27"/>
      <c r="N248" s="28"/>
      <c r="O248" s="28"/>
      <c r="P248" s="28"/>
    </row>
    <row r="249" spans="1:16" ht="18">
      <c r="A249" s="22">
        <v>244</v>
      </c>
      <c r="B249" s="23" t="s">
        <v>99</v>
      </c>
      <c r="C249" s="23" t="s">
        <v>642</v>
      </c>
      <c r="D249" s="24">
        <v>1397170.9674</v>
      </c>
      <c r="E249" s="24">
        <v>2561296.8198000002</v>
      </c>
      <c r="F249" s="25">
        <f t="shared" si="3"/>
        <v>3958467.7872000001</v>
      </c>
      <c r="L249" s="27"/>
      <c r="M249" s="27"/>
      <c r="N249" s="28"/>
      <c r="O249" s="28"/>
      <c r="P249" s="28"/>
    </row>
    <row r="250" spans="1:16" ht="18">
      <c r="A250" s="22">
        <v>245</v>
      </c>
      <c r="B250" s="23" t="s">
        <v>99</v>
      </c>
      <c r="C250" s="23" t="s">
        <v>644</v>
      </c>
      <c r="D250" s="24">
        <v>1332182.8724</v>
      </c>
      <c r="E250" s="24">
        <v>2442160.5043000001</v>
      </c>
      <c r="F250" s="25">
        <f t="shared" si="3"/>
        <v>3774343.3766999999</v>
      </c>
      <c r="L250" s="27"/>
      <c r="M250" s="27"/>
      <c r="N250" s="28"/>
      <c r="O250" s="28"/>
      <c r="P250" s="28"/>
    </row>
    <row r="251" spans="1:16" ht="18">
      <c r="A251" s="22">
        <v>246</v>
      </c>
      <c r="B251" s="23" t="s">
        <v>99</v>
      </c>
      <c r="C251" s="23" t="s">
        <v>646</v>
      </c>
      <c r="D251" s="24">
        <v>1375551.1381999999</v>
      </c>
      <c r="E251" s="24">
        <v>2521663.3023999999</v>
      </c>
      <c r="F251" s="25">
        <f t="shared" si="3"/>
        <v>3897214.4405999999</v>
      </c>
      <c r="L251" s="27"/>
      <c r="M251" s="27"/>
      <c r="N251" s="28"/>
      <c r="O251" s="28"/>
      <c r="P251" s="28"/>
    </row>
    <row r="252" spans="1:16" ht="36">
      <c r="A252" s="22">
        <v>247</v>
      </c>
      <c r="B252" s="23" t="s">
        <v>99</v>
      </c>
      <c r="C252" s="23" t="s">
        <v>648</v>
      </c>
      <c r="D252" s="24">
        <v>1456976.7102999999</v>
      </c>
      <c r="E252" s="24">
        <v>2670932.8360000001</v>
      </c>
      <c r="F252" s="25">
        <f t="shared" si="3"/>
        <v>4127909.5463</v>
      </c>
      <c r="L252" s="27"/>
      <c r="M252" s="27"/>
      <c r="N252" s="28"/>
      <c r="O252" s="28"/>
      <c r="P252" s="28"/>
    </row>
    <row r="253" spans="1:16" ht="18">
      <c r="A253" s="22">
        <v>248</v>
      </c>
      <c r="B253" s="23" t="s">
        <v>99</v>
      </c>
      <c r="C253" s="23" t="s">
        <v>650</v>
      </c>
      <c r="D253" s="24">
        <v>1485254.0996999999</v>
      </c>
      <c r="E253" s="24">
        <v>2722771.0070000002</v>
      </c>
      <c r="F253" s="25">
        <f t="shared" si="3"/>
        <v>4208025.1067000004</v>
      </c>
      <c r="L253" s="27"/>
      <c r="M253" s="27"/>
      <c r="N253" s="28"/>
      <c r="O253" s="28"/>
      <c r="P253" s="28"/>
    </row>
    <row r="254" spans="1:16" ht="18">
      <c r="A254" s="22">
        <v>249</v>
      </c>
      <c r="B254" s="23" t="s">
        <v>99</v>
      </c>
      <c r="C254" s="23" t="s">
        <v>652</v>
      </c>
      <c r="D254" s="24">
        <v>1223858.6009</v>
      </c>
      <c r="E254" s="24">
        <v>2243580.2168999999</v>
      </c>
      <c r="F254" s="25">
        <f t="shared" si="3"/>
        <v>3467438.8177999998</v>
      </c>
      <c r="L254" s="27"/>
      <c r="M254" s="27"/>
      <c r="N254" s="28"/>
      <c r="O254" s="28"/>
      <c r="P254" s="28"/>
    </row>
    <row r="255" spans="1:16" ht="18">
      <c r="A255" s="22">
        <v>250</v>
      </c>
      <c r="B255" s="23" t="s">
        <v>99</v>
      </c>
      <c r="C255" s="23" t="s">
        <v>654</v>
      </c>
      <c r="D255" s="24">
        <v>1507695.8921999999</v>
      </c>
      <c r="E255" s="24">
        <v>2763911.3492999999</v>
      </c>
      <c r="F255" s="25">
        <f t="shared" si="3"/>
        <v>4271607.2414999995</v>
      </c>
      <c r="L255" s="27"/>
      <c r="M255" s="27"/>
      <c r="N255" s="28"/>
      <c r="O255" s="28"/>
      <c r="P255" s="28"/>
    </row>
    <row r="256" spans="1:16" ht="18">
      <c r="A256" s="22">
        <v>251</v>
      </c>
      <c r="B256" s="23" t="s">
        <v>99</v>
      </c>
      <c r="C256" s="23" t="s">
        <v>656</v>
      </c>
      <c r="D256" s="24">
        <v>1613174.6767</v>
      </c>
      <c r="E256" s="24">
        <v>2957275.2837999999</v>
      </c>
      <c r="F256" s="25">
        <f t="shared" si="3"/>
        <v>4570449.9605</v>
      </c>
      <c r="L256" s="27"/>
      <c r="M256" s="27"/>
      <c r="N256" s="28"/>
      <c r="O256" s="28"/>
      <c r="P256" s="28"/>
    </row>
    <row r="257" spans="1:16" ht="18">
      <c r="A257" s="22">
        <v>252</v>
      </c>
      <c r="B257" s="23" t="s">
        <v>99</v>
      </c>
      <c r="C257" s="23" t="s">
        <v>658</v>
      </c>
      <c r="D257" s="24">
        <v>1408655.7483000001</v>
      </c>
      <c r="E257" s="24">
        <v>2582350.7448</v>
      </c>
      <c r="F257" s="25">
        <f t="shared" si="3"/>
        <v>3991006.4931000001</v>
      </c>
      <c r="L257" s="27"/>
      <c r="M257" s="27"/>
      <c r="N257" s="28"/>
      <c r="O257" s="28"/>
      <c r="P257" s="28"/>
    </row>
    <row r="258" spans="1:16" ht="18">
      <c r="A258" s="22">
        <v>253</v>
      </c>
      <c r="B258" s="23" t="s">
        <v>99</v>
      </c>
      <c r="C258" s="23" t="s">
        <v>660</v>
      </c>
      <c r="D258" s="24">
        <v>1509606.8966999999</v>
      </c>
      <c r="E258" s="24">
        <v>2767414.6069</v>
      </c>
      <c r="F258" s="25">
        <f t="shared" si="3"/>
        <v>4277021.5036000004</v>
      </c>
      <c r="L258" s="27"/>
      <c r="M258" s="27"/>
      <c r="N258" s="28"/>
      <c r="O258" s="28"/>
      <c r="P258" s="28"/>
    </row>
    <row r="259" spans="1:16" ht="18">
      <c r="A259" s="22">
        <v>254</v>
      </c>
      <c r="B259" s="23" t="s">
        <v>99</v>
      </c>
      <c r="C259" s="23" t="s">
        <v>662</v>
      </c>
      <c r="D259" s="24">
        <v>1059382.1686</v>
      </c>
      <c r="E259" s="24">
        <v>1942061.6679</v>
      </c>
      <c r="F259" s="25">
        <f t="shared" si="3"/>
        <v>3001443.8365000002</v>
      </c>
      <c r="L259" s="27"/>
      <c r="M259" s="27"/>
      <c r="N259" s="28"/>
      <c r="O259" s="28"/>
      <c r="P259" s="28"/>
    </row>
    <row r="260" spans="1:16" ht="36">
      <c r="A260" s="22">
        <v>255</v>
      </c>
      <c r="B260" s="23" t="s">
        <v>99</v>
      </c>
      <c r="C260" s="23" t="s">
        <v>664</v>
      </c>
      <c r="D260" s="24">
        <v>1342695.4121999999</v>
      </c>
      <c r="E260" s="24">
        <v>2461432.1148999999</v>
      </c>
      <c r="F260" s="25">
        <f t="shared" si="3"/>
        <v>3804127.5271000001</v>
      </c>
      <c r="L260" s="27"/>
      <c r="M260" s="27"/>
      <c r="N260" s="28"/>
      <c r="O260" s="28"/>
      <c r="P260" s="28"/>
    </row>
    <row r="261" spans="1:16" ht="18">
      <c r="A261" s="22">
        <v>256</v>
      </c>
      <c r="B261" s="23" t="s">
        <v>99</v>
      </c>
      <c r="C261" s="23" t="s">
        <v>666</v>
      </c>
      <c r="D261" s="24">
        <v>1310252.0508999999</v>
      </c>
      <c r="E261" s="24">
        <v>2401956.8750999998</v>
      </c>
      <c r="F261" s="25">
        <f t="shared" si="3"/>
        <v>3712208.926</v>
      </c>
      <c r="L261" s="27"/>
      <c r="M261" s="27"/>
      <c r="N261" s="28"/>
      <c r="O261" s="28"/>
      <c r="P261" s="28"/>
    </row>
    <row r="262" spans="1:16" ht="18">
      <c r="A262" s="22">
        <v>257</v>
      </c>
      <c r="B262" s="23" t="s">
        <v>99</v>
      </c>
      <c r="C262" s="23" t="s">
        <v>668</v>
      </c>
      <c r="D262" s="24">
        <v>1405262.9985</v>
      </c>
      <c r="E262" s="24">
        <v>2576131.1486</v>
      </c>
      <c r="F262" s="25">
        <f t="shared" si="3"/>
        <v>3981394.1471000002</v>
      </c>
      <c r="L262" s="27"/>
      <c r="M262" s="27"/>
      <c r="N262" s="28"/>
      <c r="O262" s="28"/>
      <c r="P262" s="28"/>
    </row>
    <row r="263" spans="1:16" ht="18">
      <c r="A263" s="22">
        <v>258</v>
      </c>
      <c r="B263" s="23" t="s">
        <v>99</v>
      </c>
      <c r="C263" s="23" t="s">
        <v>670</v>
      </c>
      <c r="D263" s="24">
        <v>1366025.2404</v>
      </c>
      <c r="E263" s="24">
        <v>2504200.406</v>
      </c>
      <c r="F263" s="25">
        <f t="shared" ref="F263:F326" si="4">D263+E263</f>
        <v>3870225.6464</v>
      </c>
      <c r="L263" s="27"/>
      <c r="M263" s="27"/>
      <c r="N263" s="28"/>
      <c r="O263" s="28"/>
      <c r="P263" s="28"/>
    </row>
    <row r="264" spans="1:16" ht="18">
      <c r="A264" s="22">
        <v>259</v>
      </c>
      <c r="B264" s="23" t="s">
        <v>100</v>
      </c>
      <c r="C264" s="23" t="s">
        <v>674</v>
      </c>
      <c r="D264" s="24">
        <v>1711181.8537999999</v>
      </c>
      <c r="E264" s="24">
        <v>3136942.2513000001</v>
      </c>
      <c r="F264" s="25">
        <f t="shared" si="4"/>
        <v>4848124.1051000003</v>
      </c>
      <c r="L264" s="27"/>
      <c r="M264" s="27"/>
      <c r="N264" s="28"/>
      <c r="O264" s="28"/>
      <c r="P264" s="28"/>
    </row>
    <row r="265" spans="1:16" ht="18">
      <c r="A265" s="22">
        <v>260</v>
      </c>
      <c r="B265" s="23" t="s">
        <v>100</v>
      </c>
      <c r="C265" s="23" t="s">
        <v>676</v>
      </c>
      <c r="D265" s="24">
        <v>1441793.6895000001</v>
      </c>
      <c r="E265" s="24">
        <v>2643099.2897000001</v>
      </c>
      <c r="F265" s="25">
        <f t="shared" si="4"/>
        <v>4084892.9791999999</v>
      </c>
      <c r="L265" s="27"/>
      <c r="M265" s="27"/>
      <c r="N265" s="28"/>
      <c r="O265" s="28"/>
      <c r="P265" s="28"/>
    </row>
    <row r="266" spans="1:16" ht="18">
      <c r="A266" s="22">
        <v>261</v>
      </c>
      <c r="B266" s="23" t="s">
        <v>100</v>
      </c>
      <c r="C266" s="23" t="s">
        <v>678</v>
      </c>
      <c r="D266" s="24">
        <v>1951620.5733</v>
      </c>
      <c r="E266" s="24">
        <v>3577715.0285999998</v>
      </c>
      <c r="F266" s="25">
        <f t="shared" si="4"/>
        <v>5529335.6019000001</v>
      </c>
      <c r="L266" s="27"/>
      <c r="M266" s="27"/>
      <c r="N266" s="28"/>
      <c r="O266" s="28"/>
      <c r="P266" s="28"/>
    </row>
    <row r="267" spans="1:16" ht="18">
      <c r="A267" s="22">
        <v>262</v>
      </c>
      <c r="B267" s="23" t="s">
        <v>100</v>
      </c>
      <c r="C267" s="23" t="s">
        <v>680</v>
      </c>
      <c r="D267" s="24">
        <v>1834595.0301000001</v>
      </c>
      <c r="E267" s="24">
        <v>3363183.5514000002</v>
      </c>
      <c r="F267" s="25">
        <f t="shared" si="4"/>
        <v>5197778.5815000003</v>
      </c>
      <c r="L267" s="27"/>
      <c r="M267" s="27"/>
      <c r="N267" s="28"/>
      <c r="O267" s="28"/>
      <c r="P267" s="28"/>
    </row>
    <row r="268" spans="1:16" ht="18">
      <c r="A268" s="22">
        <v>263</v>
      </c>
      <c r="B268" s="23" t="s">
        <v>100</v>
      </c>
      <c r="C268" s="23" t="s">
        <v>682</v>
      </c>
      <c r="D268" s="24">
        <v>1773842.1172</v>
      </c>
      <c r="E268" s="24">
        <v>3251811.1809</v>
      </c>
      <c r="F268" s="25">
        <f t="shared" si="4"/>
        <v>5025653.2981000002</v>
      </c>
      <c r="L268" s="27"/>
      <c r="M268" s="27"/>
      <c r="N268" s="28"/>
      <c r="O268" s="28"/>
      <c r="P268" s="28"/>
    </row>
    <row r="269" spans="1:16" ht="18">
      <c r="A269" s="22">
        <v>264</v>
      </c>
      <c r="B269" s="23" t="s">
        <v>100</v>
      </c>
      <c r="C269" s="23" t="s">
        <v>684</v>
      </c>
      <c r="D269" s="24">
        <v>1705492.9302000001</v>
      </c>
      <c r="E269" s="24">
        <v>3126513.3043999998</v>
      </c>
      <c r="F269" s="25">
        <f t="shared" si="4"/>
        <v>4832006.2346000001</v>
      </c>
      <c r="L269" s="27"/>
      <c r="M269" s="27"/>
      <c r="N269" s="28"/>
      <c r="O269" s="28"/>
      <c r="P269" s="28"/>
    </row>
    <row r="270" spans="1:16" ht="18">
      <c r="A270" s="22">
        <v>265</v>
      </c>
      <c r="B270" s="23" t="s">
        <v>100</v>
      </c>
      <c r="C270" s="23" t="s">
        <v>686</v>
      </c>
      <c r="D270" s="24">
        <v>1722012.1902999999</v>
      </c>
      <c r="E270" s="24">
        <v>3156796.4474999998</v>
      </c>
      <c r="F270" s="25">
        <f t="shared" si="4"/>
        <v>4878808.6377999997</v>
      </c>
      <c r="L270" s="27"/>
      <c r="M270" s="27"/>
      <c r="N270" s="28"/>
      <c r="O270" s="28"/>
      <c r="P270" s="28"/>
    </row>
    <row r="271" spans="1:16" ht="18">
      <c r="A271" s="22">
        <v>266</v>
      </c>
      <c r="B271" s="23" t="s">
        <v>100</v>
      </c>
      <c r="C271" s="23" t="s">
        <v>688</v>
      </c>
      <c r="D271" s="24">
        <v>1863763.5462</v>
      </c>
      <c r="E271" s="24">
        <v>3416655.3377999999</v>
      </c>
      <c r="F271" s="25">
        <f t="shared" si="4"/>
        <v>5280418.8839999996</v>
      </c>
      <c r="L271" s="27"/>
      <c r="M271" s="27"/>
      <c r="N271" s="28"/>
      <c r="O271" s="28"/>
      <c r="P271" s="28"/>
    </row>
    <row r="272" spans="1:16" ht="18">
      <c r="A272" s="22">
        <v>267</v>
      </c>
      <c r="B272" s="23" t="s">
        <v>100</v>
      </c>
      <c r="C272" s="23" t="s">
        <v>690</v>
      </c>
      <c r="D272" s="24">
        <v>1695887.5525</v>
      </c>
      <c r="E272" s="24">
        <v>3108904.7053999999</v>
      </c>
      <c r="F272" s="25">
        <f t="shared" si="4"/>
        <v>4804792.2578999996</v>
      </c>
      <c r="L272" s="27"/>
      <c r="M272" s="27"/>
      <c r="N272" s="28"/>
      <c r="O272" s="28"/>
      <c r="P272" s="28"/>
    </row>
    <row r="273" spans="1:16" ht="18">
      <c r="A273" s="22">
        <v>268</v>
      </c>
      <c r="B273" s="23" t="s">
        <v>100</v>
      </c>
      <c r="C273" s="23" t="s">
        <v>692</v>
      </c>
      <c r="D273" s="24">
        <v>1585938.9383</v>
      </c>
      <c r="E273" s="24">
        <v>2907346.6694999998</v>
      </c>
      <c r="F273" s="25">
        <f t="shared" si="4"/>
        <v>4493285.6078000003</v>
      </c>
      <c r="L273" s="27"/>
      <c r="M273" s="27"/>
      <c r="N273" s="28"/>
      <c r="O273" s="28"/>
      <c r="P273" s="28"/>
    </row>
    <row r="274" spans="1:16" ht="18">
      <c r="A274" s="22">
        <v>269</v>
      </c>
      <c r="B274" s="23" t="s">
        <v>100</v>
      </c>
      <c r="C274" s="23" t="s">
        <v>694</v>
      </c>
      <c r="D274" s="24">
        <v>1660371.4619</v>
      </c>
      <c r="E274" s="24">
        <v>3043796.5318</v>
      </c>
      <c r="F274" s="25">
        <f t="shared" si="4"/>
        <v>4704167.9937000005</v>
      </c>
      <c r="L274" s="27"/>
      <c r="M274" s="27"/>
      <c r="N274" s="28"/>
      <c r="O274" s="28"/>
      <c r="P274" s="28"/>
    </row>
    <row r="275" spans="1:16" ht="18">
      <c r="A275" s="22">
        <v>270</v>
      </c>
      <c r="B275" s="23" t="s">
        <v>100</v>
      </c>
      <c r="C275" s="23" t="s">
        <v>696</v>
      </c>
      <c r="D275" s="24">
        <v>1612104.2922</v>
      </c>
      <c r="E275" s="24">
        <v>2955313.0526000001</v>
      </c>
      <c r="F275" s="25">
        <f t="shared" si="4"/>
        <v>4567417.3448000001</v>
      </c>
      <c r="L275" s="27"/>
      <c r="M275" s="27"/>
      <c r="N275" s="28"/>
      <c r="O275" s="28"/>
      <c r="P275" s="28"/>
    </row>
    <row r="276" spans="1:16" ht="18">
      <c r="A276" s="22">
        <v>271</v>
      </c>
      <c r="B276" s="23" t="s">
        <v>100</v>
      </c>
      <c r="C276" s="23" t="s">
        <v>698</v>
      </c>
      <c r="D276" s="24">
        <v>2087885.9504</v>
      </c>
      <c r="E276" s="24">
        <v>3827517.0107</v>
      </c>
      <c r="F276" s="25">
        <f t="shared" si="4"/>
        <v>5915402.9611</v>
      </c>
      <c r="L276" s="27"/>
      <c r="M276" s="27"/>
      <c r="N276" s="28"/>
      <c r="O276" s="28"/>
      <c r="P276" s="28"/>
    </row>
    <row r="277" spans="1:16" ht="18">
      <c r="A277" s="22">
        <v>272</v>
      </c>
      <c r="B277" s="23" t="s">
        <v>100</v>
      </c>
      <c r="C277" s="23" t="s">
        <v>699</v>
      </c>
      <c r="D277" s="24">
        <v>1432583.4439000001</v>
      </c>
      <c r="E277" s="24">
        <v>2626215.0477</v>
      </c>
      <c r="F277" s="25">
        <f t="shared" si="4"/>
        <v>4058798.4915999998</v>
      </c>
      <c r="L277" s="27"/>
      <c r="M277" s="27"/>
      <c r="N277" s="28"/>
      <c r="O277" s="28"/>
      <c r="P277" s="28"/>
    </row>
    <row r="278" spans="1:16" ht="18">
      <c r="A278" s="22">
        <v>273</v>
      </c>
      <c r="B278" s="23" t="s">
        <v>100</v>
      </c>
      <c r="C278" s="23" t="s">
        <v>701</v>
      </c>
      <c r="D278" s="24">
        <v>1585638.1978</v>
      </c>
      <c r="E278" s="24">
        <v>2906795.3513000002</v>
      </c>
      <c r="F278" s="25">
        <f t="shared" si="4"/>
        <v>4492433.5491000004</v>
      </c>
      <c r="L278" s="27"/>
      <c r="M278" s="27"/>
      <c r="N278" s="28"/>
      <c r="O278" s="28"/>
      <c r="P278" s="28"/>
    </row>
    <row r="279" spans="1:16" ht="18">
      <c r="A279" s="22">
        <v>274</v>
      </c>
      <c r="B279" s="23" t="s">
        <v>100</v>
      </c>
      <c r="C279" s="23" t="s">
        <v>703</v>
      </c>
      <c r="D279" s="24">
        <v>1800471.0311</v>
      </c>
      <c r="E279" s="24">
        <v>3300627.3631000002</v>
      </c>
      <c r="F279" s="25">
        <f t="shared" si="4"/>
        <v>5101098.3942</v>
      </c>
      <c r="L279" s="27"/>
      <c r="M279" s="27"/>
      <c r="N279" s="28"/>
      <c r="O279" s="28"/>
      <c r="P279" s="28"/>
    </row>
    <row r="280" spans="1:16" ht="18">
      <c r="A280" s="22">
        <v>275</v>
      </c>
      <c r="B280" s="23" t="s">
        <v>100</v>
      </c>
      <c r="C280" s="23" t="s">
        <v>705</v>
      </c>
      <c r="D280" s="24">
        <v>1491038.8504999999</v>
      </c>
      <c r="E280" s="24">
        <v>2733375.6246000002</v>
      </c>
      <c r="F280" s="25">
        <f t="shared" si="4"/>
        <v>4224414.4751000004</v>
      </c>
      <c r="L280" s="27"/>
      <c r="M280" s="27"/>
      <c r="N280" s="28"/>
      <c r="O280" s="28"/>
      <c r="P280" s="28"/>
    </row>
    <row r="281" spans="1:16" ht="18">
      <c r="A281" s="22">
        <v>276</v>
      </c>
      <c r="B281" s="23" t="s">
        <v>101</v>
      </c>
      <c r="C281" s="23" t="s">
        <v>710</v>
      </c>
      <c r="D281" s="24">
        <v>2378978.7431999999</v>
      </c>
      <c r="E281" s="24">
        <v>4361148.9440000001</v>
      </c>
      <c r="F281" s="25">
        <f t="shared" si="4"/>
        <v>6740127.6871999996</v>
      </c>
      <c r="L281" s="27"/>
      <c r="M281" s="27"/>
      <c r="N281" s="28"/>
      <c r="O281" s="28"/>
      <c r="P281" s="28"/>
    </row>
    <row r="282" spans="1:16" ht="18">
      <c r="A282" s="22">
        <v>277</v>
      </c>
      <c r="B282" s="23" t="s">
        <v>101</v>
      </c>
      <c r="C282" s="23" t="s">
        <v>712</v>
      </c>
      <c r="D282" s="24">
        <v>1727691.6673999999</v>
      </c>
      <c r="E282" s="24">
        <v>3167208.0770999999</v>
      </c>
      <c r="F282" s="25">
        <f t="shared" si="4"/>
        <v>4894899.7445</v>
      </c>
      <c r="L282" s="27"/>
      <c r="M282" s="27"/>
      <c r="N282" s="28"/>
      <c r="O282" s="28"/>
      <c r="P282" s="28"/>
    </row>
    <row r="283" spans="1:16" ht="18">
      <c r="A283" s="22">
        <v>278</v>
      </c>
      <c r="B283" s="23" t="s">
        <v>101</v>
      </c>
      <c r="C283" s="23" t="s">
        <v>714</v>
      </c>
      <c r="D283" s="24">
        <v>1738883.7043999999</v>
      </c>
      <c r="E283" s="24">
        <v>3187725.3435</v>
      </c>
      <c r="F283" s="25">
        <f t="shared" si="4"/>
        <v>4926609.0478999997</v>
      </c>
      <c r="L283" s="27"/>
      <c r="M283" s="27"/>
      <c r="N283" s="28"/>
      <c r="O283" s="28"/>
      <c r="P283" s="28"/>
    </row>
    <row r="284" spans="1:16" ht="18">
      <c r="A284" s="22">
        <v>279</v>
      </c>
      <c r="B284" s="23" t="s">
        <v>101</v>
      </c>
      <c r="C284" s="23" t="s">
        <v>716</v>
      </c>
      <c r="D284" s="24">
        <v>1894748.4382</v>
      </c>
      <c r="E284" s="24">
        <v>3473456.9084000001</v>
      </c>
      <c r="F284" s="25">
        <f t="shared" si="4"/>
        <v>5368205.3465999998</v>
      </c>
      <c r="L284" s="27"/>
      <c r="M284" s="27"/>
      <c r="N284" s="28"/>
      <c r="O284" s="28"/>
      <c r="P284" s="28"/>
    </row>
    <row r="285" spans="1:16" ht="18">
      <c r="A285" s="22">
        <v>280</v>
      </c>
      <c r="B285" s="23" t="s">
        <v>101</v>
      </c>
      <c r="C285" s="23" t="s">
        <v>718</v>
      </c>
      <c r="D285" s="24">
        <v>1842902.1675</v>
      </c>
      <c r="E285" s="24">
        <v>3378412.2133999998</v>
      </c>
      <c r="F285" s="25">
        <f t="shared" si="4"/>
        <v>5221314.3809000002</v>
      </c>
      <c r="L285" s="27"/>
      <c r="M285" s="27"/>
      <c r="N285" s="28"/>
      <c r="O285" s="28"/>
      <c r="P285" s="28"/>
    </row>
    <row r="286" spans="1:16" ht="18">
      <c r="A286" s="22">
        <v>281</v>
      </c>
      <c r="B286" s="23" t="s">
        <v>101</v>
      </c>
      <c r="C286" s="23" t="s">
        <v>101</v>
      </c>
      <c r="D286" s="24">
        <v>2006686.3583</v>
      </c>
      <c r="E286" s="24">
        <v>3678661.7439999999</v>
      </c>
      <c r="F286" s="25">
        <f t="shared" si="4"/>
        <v>5685348.1023000004</v>
      </c>
      <c r="L286" s="27"/>
      <c r="M286" s="27"/>
      <c r="N286" s="28"/>
      <c r="O286" s="28"/>
      <c r="P286" s="28"/>
    </row>
    <row r="287" spans="1:16" ht="18">
      <c r="A287" s="22">
        <v>282</v>
      </c>
      <c r="B287" s="23" t="s">
        <v>101</v>
      </c>
      <c r="C287" s="23" t="s">
        <v>721</v>
      </c>
      <c r="D287" s="24">
        <v>1573427.5371999999</v>
      </c>
      <c r="E287" s="24">
        <v>2884410.7422000002</v>
      </c>
      <c r="F287" s="25">
        <f t="shared" si="4"/>
        <v>4457838.2794000003</v>
      </c>
      <c r="L287" s="27"/>
      <c r="M287" s="27"/>
      <c r="N287" s="28"/>
      <c r="O287" s="28"/>
      <c r="P287" s="28"/>
    </row>
    <row r="288" spans="1:16" ht="18">
      <c r="A288" s="22">
        <v>283</v>
      </c>
      <c r="B288" s="23" t="s">
        <v>101</v>
      </c>
      <c r="C288" s="23" t="s">
        <v>723</v>
      </c>
      <c r="D288" s="24">
        <v>1687790.8614000001</v>
      </c>
      <c r="E288" s="24">
        <v>3094061.8338000001</v>
      </c>
      <c r="F288" s="25">
        <f t="shared" si="4"/>
        <v>4781852.6952</v>
      </c>
      <c r="L288" s="27"/>
      <c r="M288" s="27"/>
      <c r="N288" s="28"/>
      <c r="O288" s="28"/>
      <c r="P288" s="28"/>
    </row>
    <row r="289" spans="1:16" ht="18">
      <c r="A289" s="22">
        <v>284</v>
      </c>
      <c r="B289" s="23" t="s">
        <v>101</v>
      </c>
      <c r="C289" s="23" t="s">
        <v>725</v>
      </c>
      <c r="D289" s="24">
        <v>1538729.4413000001</v>
      </c>
      <c r="E289" s="24">
        <v>2820802.1181000001</v>
      </c>
      <c r="F289" s="25">
        <f t="shared" si="4"/>
        <v>4359531.5593999997</v>
      </c>
      <c r="L289" s="27"/>
      <c r="M289" s="27"/>
      <c r="N289" s="28"/>
      <c r="O289" s="28"/>
      <c r="P289" s="28"/>
    </row>
    <row r="290" spans="1:16" ht="18">
      <c r="A290" s="22">
        <v>285</v>
      </c>
      <c r="B290" s="23" t="s">
        <v>101</v>
      </c>
      <c r="C290" s="23" t="s">
        <v>727</v>
      </c>
      <c r="D290" s="24">
        <v>1459290.0815000001</v>
      </c>
      <c r="E290" s="24">
        <v>2675173.7132000001</v>
      </c>
      <c r="F290" s="25">
        <f t="shared" si="4"/>
        <v>4134463.7947</v>
      </c>
      <c r="L290" s="27"/>
      <c r="M290" s="27"/>
      <c r="N290" s="28"/>
      <c r="O290" s="28"/>
      <c r="P290" s="28"/>
    </row>
    <row r="291" spans="1:16" ht="18">
      <c r="A291" s="22">
        <v>286</v>
      </c>
      <c r="B291" s="23" t="s">
        <v>101</v>
      </c>
      <c r="C291" s="23" t="s">
        <v>729</v>
      </c>
      <c r="D291" s="24">
        <v>1991694.2975000001</v>
      </c>
      <c r="E291" s="24">
        <v>3651178.2659</v>
      </c>
      <c r="F291" s="25">
        <f t="shared" si="4"/>
        <v>5642872.5634000003</v>
      </c>
      <c r="L291" s="27"/>
      <c r="M291" s="27"/>
      <c r="N291" s="28"/>
      <c r="O291" s="28"/>
      <c r="P291" s="28"/>
    </row>
    <row r="292" spans="1:16" ht="18">
      <c r="A292" s="22">
        <v>287</v>
      </c>
      <c r="B292" s="23" t="s">
        <v>102</v>
      </c>
      <c r="C292" s="23" t="s">
        <v>734</v>
      </c>
      <c r="D292" s="24">
        <v>1556899.8144</v>
      </c>
      <c r="E292" s="24">
        <v>2854112.0852999999</v>
      </c>
      <c r="F292" s="25">
        <f t="shared" si="4"/>
        <v>4411011.8997</v>
      </c>
      <c r="L292" s="27"/>
      <c r="M292" s="27"/>
      <c r="N292" s="28"/>
      <c r="O292" s="28"/>
      <c r="P292" s="28"/>
    </row>
    <row r="293" spans="1:16" ht="18">
      <c r="A293" s="22">
        <v>288</v>
      </c>
      <c r="B293" s="23" t="s">
        <v>102</v>
      </c>
      <c r="C293" s="23" t="s">
        <v>736</v>
      </c>
      <c r="D293" s="24">
        <v>1465121.2031</v>
      </c>
      <c r="E293" s="24">
        <v>2685863.3377</v>
      </c>
      <c r="F293" s="25">
        <f t="shared" si="4"/>
        <v>4150984.5408000001</v>
      </c>
      <c r="L293" s="27"/>
      <c r="M293" s="27"/>
      <c r="N293" s="28"/>
      <c r="O293" s="28"/>
      <c r="P293" s="28"/>
    </row>
    <row r="294" spans="1:16" ht="18">
      <c r="A294" s="22">
        <v>289</v>
      </c>
      <c r="B294" s="23" t="s">
        <v>102</v>
      </c>
      <c r="C294" s="23" t="s">
        <v>738</v>
      </c>
      <c r="D294" s="24">
        <v>1345991.5795</v>
      </c>
      <c r="E294" s="24">
        <v>2467474.6557</v>
      </c>
      <c r="F294" s="25">
        <f t="shared" si="4"/>
        <v>3813466.2352</v>
      </c>
      <c r="L294" s="27"/>
      <c r="M294" s="27"/>
      <c r="N294" s="28"/>
      <c r="O294" s="28"/>
      <c r="P294" s="28"/>
    </row>
    <row r="295" spans="1:16" ht="36">
      <c r="A295" s="22">
        <v>290</v>
      </c>
      <c r="B295" s="23" t="s">
        <v>102</v>
      </c>
      <c r="C295" s="23" t="s">
        <v>740</v>
      </c>
      <c r="D295" s="24">
        <v>1431565.8762999999</v>
      </c>
      <c r="E295" s="24">
        <v>2624349.6406</v>
      </c>
      <c r="F295" s="25">
        <f t="shared" si="4"/>
        <v>4055915.5169000002</v>
      </c>
      <c r="L295" s="27"/>
      <c r="M295" s="27"/>
      <c r="N295" s="28"/>
      <c r="O295" s="28"/>
      <c r="P295" s="28"/>
    </row>
    <row r="296" spans="1:16" ht="18">
      <c r="A296" s="22">
        <v>291</v>
      </c>
      <c r="B296" s="23" t="s">
        <v>102</v>
      </c>
      <c r="C296" s="23" t="s">
        <v>742</v>
      </c>
      <c r="D296" s="24">
        <v>1535077.1213</v>
      </c>
      <c r="E296" s="24">
        <v>2814106.6773000001</v>
      </c>
      <c r="F296" s="25">
        <f t="shared" si="4"/>
        <v>4349183.7986000003</v>
      </c>
      <c r="L296" s="27"/>
      <c r="M296" s="27"/>
      <c r="N296" s="28"/>
      <c r="O296" s="28"/>
      <c r="P296" s="28"/>
    </row>
    <row r="297" spans="1:16" ht="18">
      <c r="A297" s="22">
        <v>292</v>
      </c>
      <c r="B297" s="23" t="s">
        <v>102</v>
      </c>
      <c r="C297" s="23" t="s">
        <v>744</v>
      </c>
      <c r="D297" s="24">
        <v>1540217.2859</v>
      </c>
      <c r="E297" s="24">
        <v>2823529.6381999999</v>
      </c>
      <c r="F297" s="25">
        <f t="shared" si="4"/>
        <v>4363746.9241000004</v>
      </c>
      <c r="L297" s="27"/>
      <c r="M297" s="27"/>
      <c r="N297" s="28"/>
      <c r="O297" s="28"/>
      <c r="P297" s="28"/>
    </row>
    <row r="298" spans="1:16" ht="18">
      <c r="A298" s="22">
        <v>293</v>
      </c>
      <c r="B298" s="23" t="s">
        <v>102</v>
      </c>
      <c r="C298" s="23" t="s">
        <v>746</v>
      </c>
      <c r="D298" s="24">
        <v>1378575.7052</v>
      </c>
      <c r="E298" s="24">
        <v>2527207.9451000001</v>
      </c>
      <c r="F298" s="25">
        <f t="shared" si="4"/>
        <v>3905783.6502999999</v>
      </c>
      <c r="L298" s="27"/>
      <c r="M298" s="27"/>
      <c r="N298" s="28"/>
      <c r="O298" s="28"/>
      <c r="P298" s="28"/>
    </row>
    <row r="299" spans="1:16" ht="18">
      <c r="A299" s="22">
        <v>294</v>
      </c>
      <c r="B299" s="23" t="s">
        <v>102</v>
      </c>
      <c r="C299" s="23" t="s">
        <v>748</v>
      </c>
      <c r="D299" s="24">
        <v>1460197.1880000001</v>
      </c>
      <c r="E299" s="24">
        <v>2676836.6227000002</v>
      </c>
      <c r="F299" s="25">
        <f t="shared" si="4"/>
        <v>4137033.8106999998</v>
      </c>
      <c r="L299" s="27"/>
      <c r="M299" s="27"/>
      <c r="N299" s="28"/>
      <c r="O299" s="28"/>
      <c r="P299" s="28"/>
    </row>
    <row r="300" spans="1:16" ht="18">
      <c r="A300" s="22">
        <v>295</v>
      </c>
      <c r="B300" s="23" t="s">
        <v>102</v>
      </c>
      <c r="C300" s="23" t="s">
        <v>750</v>
      </c>
      <c r="D300" s="24">
        <v>1642839.9332999999</v>
      </c>
      <c r="E300" s="24">
        <v>3011657.6957999999</v>
      </c>
      <c r="F300" s="25">
        <f t="shared" si="4"/>
        <v>4654497.6290999996</v>
      </c>
      <c r="L300" s="27"/>
      <c r="M300" s="27"/>
      <c r="N300" s="28"/>
      <c r="O300" s="28"/>
      <c r="P300" s="28"/>
    </row>
    <row r="301" spans="1:16" ht="18">
      <c r="A301" s="22">
        <v>296</v>
      </c>
      <c r="B301" s="23" t="s">
        <v>102</v>
      </c>
      <c r="C301" s="23" t="s">
        <v>752</v>
      </c>
      <c r="D301" s="24">
        <v>1452040.5756000001</v>
      </c>
      <c r="E301" s="24">
        <v>2661883.9032999999</v>
      </c>
      <c r="F301" s="25">
        <f t="shared" si="4"/>
        <v>4113924.4789</v>
      </c>
      <c r="L301" s="27"/>
      <c r="M301" s="27"/>
      <c r="N301" s="28"/>
      <c r="O301" s="28"/>
      <c r="P301" s="28"/>
    </row>
    <row r="302" spans="1:16" ht="18">
      <c r="A302" s="22">
        <v>297</v>
      </c>
      <c r="B302" s="23" t="s">
        <v>102</v>
      </c>
      <c r="C302" s="23" t="s">
        <v>754</v>
      </c>
      <c r="D302" s="24">
        <v>1791031.1085999999</v>
      </c>
      <c r="E302" s="24">
        <v>3283322.0767999999</v>
      </c>
      <c r="F302" s="25">
        <f t="shared" si="4"/>
        <v>5074353.1853999998</v>
      </c>
      <c r="L302" s="27"/>
      <c r="M302" s="27"/>
      <c r="N302" s="28"/>
      <c r="O302" s="28"/>
      <c r="P302" s="28"/>
    </row>
    <row r="303" spans="1:16" ht="18">
      <c r="A303" s="22">
        <v>298</v>
      </c>
      <c r="B303" s="23" t="s">
        <v>102</v>
      </c>
      <c r="C303" s="23" t="s">
        <v>756</v>
      </c>
      <c r="D303" s="24">
        <v>1521114.4512</v>
      </c>
      <c r="E303" s="24">
        <v>2788510.2804</v>
      </c>
      <c r="F303" s="25">
        <f t="shared" si="4"/>
        <v>4309624.7315999996</v>
      </c>
      <c r="L303" s="27"/>
      <c r="M303" s="27"/>
      <c r="N303" s="28"/>
      <c r="O303" s="28"/>
      <c r="P303" s="28"/>
    </row>
    <row r="304" spans="1:16" ht="18">
      <c r="A304" s="22">
        <v>299</v>
      </c>
      <c r="B304" s="23" t="s">
        <v>102</v>
      </c>
      <c r="C304" s="23" t="s">
        <v>758</v>
      </c>
      <c r="D304" s="24">
        <v>1374135.4113</v>
      </c>
      <c r="E304" s="24">
        <v>2519067.9887999999</v>
      </c>
      <c r="F304" s="25">
        <f t="shared" si="4"/>
        <v>3893203.4001000002</v>
      </c>
      <c r="L304" s="27"/>
      <c r="M304" s="27"/>
      <c r="N304" s="28"/>
      <c r="O304" s="28"/>
      <c r="P304" s="28"/>
    </row>
    <row r="305" spans="1:16" ht="18">
      <c r="A305" s="22">
        <v>300</v>
      </c>
      <c r="B305" s="23" t="s">
        <v>102</v>
      </c>
      <c r="C305" s="23" t="s">
        <v>760</v>
      </c>
      <c r="D305" s="24">
        <v>1337257.5776</v>
      </c>
      <c r="E305" s="24">
        <v>2451463.4648000002</v>
      </c>
      <c r="F305" s="25">
        <f t="shared" si="4"/>
        <v>3788721.0424000002</v>
      </c>
      <c r="L305" s="27"/>
      <c r="M305" s="27"/>
      <c r="N305" s="28"/>
      <c r="O305" s="28"/>
      <c r="P305" s="28"/>
    </row>
    <row r="306" spans="1:16" ht="18">
      <c r="A306" s="22">
        <v>301</v>
      </c>
      <c r="B306" s="23" t="s">
        <v>102</v>
      </c>
      <c r="C306" s="23" t="s">
        <v>762</v>
      </c>
      <c r="D306" s="24">
        <v>1191284.5249000001</v>
      </c>
      <c r="E306" s="24">
        <v>2183865.3509</v>
      </c>
      <c r="F306" s="25">
        <f t="shared" si="4"/>
        <v>3375149.8758</v>
      </c>
      <c r="L306" s="27"/>
      <c r="M306" s="27"/>
      <c r="N306" s="28"/>
      <c r="O306" s="28"/>
      <c r="P306" s="28"/>
    </row>
    <row r="307" spans="1:16" ht="18">
      <c r="A307" s="22">
        <v>302</v>
      </c>
      <c r="B307" s="23" t="s">
        <v>102</v>
      </c>
      <c r="C307" s="23" t="s">
        <v>764</v>
      </c>
      <c r="D307" s="24">
        <v>1291336.8663000001</v>
      </c>
      <c r="E307" s="24">
        <v>2367281.5181</v>
      </c>
      <c r="F307" s="25">
        <f t="shared" si="4"/>
        <v>3658618.3843999999</v>
      </c>
      <c r="L307" s="27"/>
      <c r="M307" s="27"/>
      <c r="N307" s="28"/>
      <c r="O307" s="28"/>
      <c r="P307" s="28"/>
    </row>
    <row r="308" spans="1:16" ht="18">
      <c r="A308" s="22">
        <v>303</v>
      </c>
      <c r="B308" s="23" t="s">
        <v>102</v>
      </c>
      <c r="C308" s="23" t="s">
        <v>766</v>
      </c>
      <c r="D308" s="24">
        <v>1515983.1603999999</v>
      </c>
      <c r="E308" s="24">
        <v>2779103.5872</v>
      </c>
      <c r="F308" s="25">
        <f t="shared" si="4"/>
        <v>4295086.7476000004</v>
      </c>
      <c r="L308" s="27"/>
      <c r="M308" s="27"/>
      <c r="N308" s="28"/>
      <c r="O308" s="28"/>
      <c r="P308" s="28"/>
    </row>
    <row r="309" spans="1:16" ht="18">
      <c r="A309" s="22">
        <v>304</v>
      </c>
      <c r="B309" s="23" t="s">
        <v>102</v>
      </c>
      <c r="C309" s="23" t="s">
        <v>768</v>
      </c>
      <c r="D309" s="24">
        <v>1640873.3844000001</v>
      </c>
      <c r="E309" s="24">
        <v>3008052.6143</v>
      </c>
      <c r="F309" s="25">
        <f t="shared" si="4"/>
        <v>4648925.9987000003</v>
      </c>
      <c r="L309" s="27"/>
      <c r="M309" s="27"/>
      <c r="N309" s="28"/>
      <c r="O309" s="28"/>
      <c r="P309" s="28"/>
    </row>
    <row r="310" spans="1:16" ht="18">
      <c r="A310" s="22">
        <v>305</v>
      </c>
      <c r="B310" s="23" t="s">
        <v>102</v>
      </c>
      <c r="C310" s="23" t="s">
        <v>770</v>
      </c>
      <c r="D310" s="24">
        <v>1437645.1899000001</v>
      </c>
      <c r="E310" s="24">
        <v>2635494.2513000001</v>
      </c>
      <c r="F310" s="25">
        <f t="shared" si="4"/>
        <v>4073139.4411999998</v>
      </c>
      <c r="L310" s="27"/>
      <c r="M310" s="27"/>
      <c r="N310" s="28"/>
      <c r="O310" s="28"/>
      <c r="P310" s="28"/>
    </row>
    <row r="311" spans="1:16" ht="18">
      <c r="A311" s="22">
        <v>306</v>
      </c>
      <c r="B311" s="23" t="s">
        <v>102</v>
      </c>
      <c r="C311" s="23" t="s">
        <v>772</v>
      </c>
      <c r="D311" s="24">
        <v>1277197.1658000001</v>
      </c>
      <c r="E311" s="24">
        <v>2341360.5888</v>
      </c>
      <c r="F311" s="25">
        <f t="shared" si="4"/>
        <v>3618557.7546000001</v>
      </c>
      <c r="L311" s="27"/>
      <c r="M311" s="27"/>
      <c r="N311" s="28"/>
      <c r="O311" s="28"/>
      <c r="P311" s="28"/>
    </row>
    <row r="312" spans="1:16" ht="18">
      <c r="A312" s="22">
        <v>307</v>
      </c>
      <c r="B312" s="23" t="s">
        <v>102</v>
      </c>
      <c r="C312" s="23" t="s">
        <v>774</v>
      </c>
      <c r="D312" s="24">
        <v>1404741.3803000001</v>
      </c>
      <c r="E312" s="24">
        <v>2575174.9167999998</v>
      </c>
      <c r="F312" s="25">
        <f t="shared" si="4"/>
        <v>3979916.2971000001</v>
      </c>
      <c r="L312" s="27"/>
      <c r="M312" s="27"/>
      <c r="N312" s="28"/>
      <c r="O312" s="28"/>
      <c r="P312" s="28"/>
    </row>
    <row r="313" spans="1:16" ht="18">
      <c r="A313" s="22">
        <v>308</v>
      </c>
      <c r="B313" s="23" t="s">
        <v>102</v>
      </c>
      <c r="C313" s="23" t="s">
        <v>776</v>
      </c>
      <c r="D313" s="24">
        <v>1366508.6912</v>
      </c>
      <c r="E313" s="24">
        <v>2505086.6690000002</v>
      </c>
      <c r="F313" s="25">
        <f t="shared" si="4"/>
        <v>3871595.3602</v>
      </c>
      <c r="L313" s="27"/>
      <c r="M313" s="27"/>
      <c r="N313" s="28"/>
      <c r="O313" s="28"/>
      <c r="P313" s="28"/>
    </row>
    <row r="314" spans="1:16" ht="18">
      <c r="A314" s="22">
        <v>309</v>
      </c>
      <c r="B314" s="23" t="s">
        <v>102</v>
      </c>
      <c r="C314" s="23" t="s">
        <v>778</v>
      </c>
      <c r="D314" s="24">
        <v>1321766.5416999999</v>
      </c>
      <c r="E314" s="24">
        <v>2423065.2645</v>
      </c>
      <c r="F314" s="25">
        <f t="shared" si="4"/>
        <v>3744831.8062</v>
      </c>
      <c r="L314" s="27"/>
      <c r="M314" s="27"/>
      <c r="N314" s="28"/>
      <c r="O314" s="28"/>
      <c r="P314" s="28"/>
    </row>
    <row r="315" spans="1:16" ht="18">
      <c r="A315" s="22">
        <v>310</v>
      </c>
      <c r="B315" s="23" t="s">
        <v>102</v>
      </c>
      <c r="C315" s="23" t="s">
        <v>780</v>
      </c>
      <c r="D315" s="24">
        <v>1367350.0845000001</v>
      </c>
      <c r="E315" s="24">
        <v>2506629.1129999999</v>
      </c>
      <c r="F315" s="25">
        <f t="shared" si="4"/>
        <v>3873979.1974999998</v>
      </c>
      <c r="L315" s="27"/>
      <c r="M315" s="27"/>
      <c r="N315" s="28"/>
      <c r="O315" s="28"/>
      <c r="P315" s="28"/>
    </row>
    <row r="316" spans="1:16" ht="36">
      <c r="A316" s="22">
        <v>311</v>
      </c>
      <c r="B316" s="23" t="s">
        <v>102</v>
      </c>
      <c r="C316" s="23" t="s">
        <v>782</v>
      </c>
      <c r="D316" s="24">
        <v>1379872.1087</v>
      </c>
      <c r="E316" s="24">
        <v>2529584.5147000002</v>
      </c>
      <c r="F316" s="25">
        <f t="shared" si="4"/>
        <v>3909456.6233999999</v>
      </c>
      <c r="L316" s="27"/>
      <c r="M316" s="27"/>
      <c r="N316" s="28"/>
      <c r="O316" s="28"/>
      <c r="P316" s="28"/>
    </row>
    <row r="317" spans="1:16" ht="18">
      <c r="A317" s="22">
        <v>312</v>
      </c>
      <c r="B317" s="23" t="s">
        <v>102</v>
      </c>
      <c r="C317" s="23" t="s">
        <v>784</v>
      </c>
      <c r="D317" s="24">
        <v>1467949.3681999999</v>
      </c>
      <c r="E317" s="24">
        <v>2691047.9361999999</v>
      </c>
      <c r="F317" s="25">
        <f t="shared" si="4"/>
        <v>4158997.3043999998</v>
      </c>
      <c r="L317" s="27"/>
      <c r="M317" s="27"/>
      <c r="N317" s="28"/>
      <c r="O317" s="28"/>
      <c r="P317" s="28"/>
    </row>
    <row r="318" spans="1:16" ht="18">
      <c r="A318" s="22">
        <v>313</v>
      </c>
      <c r="B318" s="23" t="s">
        <v>102</v>
      </c>
      <c r="C318" s="23" t="s">
        <v>786</v>
      </c>
      <c r="D318" s="24">
        <v>1313204.9701</v>
      </c>
      <c r="E318" s="24">
        <v>2407370.1729000001</v>
      </c>
      <c r="F318" s="25">
        <f t="shared" si="4"/>
        <v>3720575.1430000002</v>
      </c>
      <c r="L318" s="27"/>
      <c r="M318" s="27"/>
      <c r="N318" s="28"/>
      <c r="O318" s="28"/>
      <c r="P318" s="28"/>
    </row>
    <row r="319" spans="1:16" ht="18">
      <c r="A319" s="22">
        <v>314</v>
      </c>
      <c r="B319" s="23" t="s">
        <v>103</v>
      </c>
      <c r="C319" s="23" t="s">
        <v>791</v>
      </c>
      <c r="D319" s="24">
        <v>1371351.2919999999</v>
      </c>
      <c r="E319" s="24">
        <v>2513964.1351999999</v>
      </c>
      <c r="F319" s="25">
        <f t="shared" si="4"/>
        <v>3885315.4271999998</v>
      </c>
      <c r="L319" s="27"/>
      <c r="M319" s="27"/>
      <c r="N319" s="28"/>
      <c r="O319" s="28"/>
      <c r="P319" s="28"/>
    </row>
    <row r="320" spans="1:16" ht="18">
      <c r="A320" s="22">
        <v>315</v>
      </c>
      <c r="B320" s="23" t="s">
        <v>103</v>
      </c>
      <c r="C320" s="23" t="s">
        <v>793</v>
      </c>
      <c r="D320" s="24">
        <v>1621912.5787</v>
      </c>
      <c r="E320" s="24">
        <v>2973293.6244000001</v>
      </c>
      <c r="F320" s="25">
        <f t="shared" si="4"/>
        <v>4595206.2030999996</v>
      </c>
      <c r="L320" s="27"/>
      <c r="M320" s="27"/>
      <c r="N320" s="28"/>
      <c r="O320" s="28"/>
      <c r="P320" s="28"/>
    </row>
    <row r="321" spans="1:16" ht="18">
      <c r="A321" s="22">
        <v>316</v>
      </c>
      <c r="B321" s="23" t="s">
        <v>103</v>
      </c>
      <c r="C321" s="23" t="s">
        <v>795</v>
      </c>
      <c r="D321" s="24">
        <v>2012837.7431000001</v>
      </c>
      <c r="E321" s="24">
        <v>3689938.4758000001</v>
      </c>
      <c r="F321" s="25">
        <f t="shared" si="4"/>
        <v>5702776.2188999997</v>
      </c>
      <c r="L321" s="27"/>
      <c r="M321" s="27"/>
      <c r="N321" s="28"/>
      <c r="O321" s="28"/>
      <c r="P321" s="28"/>
    </row>
    <row r="322" spans="1:16" ht="18">
      <c r="A322" s="22">
        <v>317</v>
      </c>
      <c r="B322" s="23" t="s">
        <v>103</v>
      </c>
      <c r="C322" s="23" t="s">
        <v>797</v>
      </c>
      <c r="D322" s="24">
        <v>1522476.4553</v>
      </c>
      <c r="E322" s="24">
        <v>2791007.1093000001</v>
      </c>
      <c r="F322" s="25">
        <f t="shared" si="4"/>
        <v>4313483.5646000002</v>
      </c>
      <c r="L322" s="27"/>
      <c r="M322" s="27"/>
      <c r="N322" s="28"/>
      <c r="O322" s="28"/>
      <c r="P322" s="28"/>
    </row>
    <row r="323" spans="1:16" ht="18">
      <c r="A323" s="22">
        <v>318</v>
      </c>
      <c r="B323" s="23" t="s">
        <v>103</v>
      </c>
      <c r="C323" s="23" t="s">
        <v>799</v>
      </c>
      <c r="D323" s="24">
        <v>1306417.6098</v>
      </c>
      <c r="E323" s="24">
        <v>2394927.5696</v>
      </c>
      <c r="F323" s="25">
        <f t="shared" si="4"/>
        <v>3701345.1793999998</v>
      </c>
      <c r="L323" s="27"/>
      <c r="M323" s="27"/>
      <c r="N323" s="28"/>
      <c r="O323" s="28"/>
      <c r="P323" s="28"/>
    </row>
    <row r="324" spans="1:16" ht="18">
      <c r="A324" s="22">
        <v>319</v>
      </c>
      <c r="B324" s="23" t="s">
        <v>103</v>
      </c>
      <c r="C324" s="23" t="s">
        <v>801</v>
      </c>
      <c r="D324" s="24">
        <v>1281560.9824999999</v>
      </c>
      <c r="E324" s="24">
        <v>2349360.3470000001</v>
      </c>
      <c r="F324" s="25">
        <f t="shared" si="4"/>
        <v>3630921.3295</v>
      </c>
      <c r="L324" s="27"/>
      <c r="M324" s="27"/>
      <c r="N324" s="28"/>
      <c r="O324" s="28"/>
      <c r="P324" s="28"/>
    </row>
    <row r="325" spans="1:16" ht="18">
      <c r="A325" s="22">
        <v>320</v>
      </c>
      <c r="B325" s="23" t="s">
        <v>103</v>
      </c>
      <c r="C325" s="23" t="s">
        <v>803</v>
      </c>
      <c r="D325" s="24">
        <v>1798959.7825</v>
      </c>
      <c r="E325" s="24">
        <v>3297856.9388000001</v>
      </c>
      <c r="F325" s="25">
        <f t="shared" si="4"/>
        <v>5096816.7213000003</v>
      </c>
      <c r="L325" s="27"/>
      <c r="M325" s="27"/>
      <c r="N325" s="28"/>
      <c r="O325" s="28"/>
      <c r="P325" s="28"/>
    </row>
    <row r="326" spans="1:16" ht="18">
      <c r="A326" s="22">
        <v>321</v>
      </c>
      <c r="B326" s="23" t="s">
        <v>103</v>
      </c>
      <c r="C326" s="23" t="s">
        <v>805</v>
      </c>
      <c r="D326" s="24">
        <v>1509811.1841</v>
      </c>
      <c r="E326" s="24">
        <v>2767789.1069999998</v>
      </c>
      <c r="F326" s="25">
        <f t="shared" si="4"/>
        <v>4277600.2911</v>
      </c>
      <c r="L326" s="27"/>
      <c r="M326" s="27"/>
      <c r="N326" s="28"/>
      <c r="O326" s="28"/>
      <c r="P326" s="28"/>
    </row>
    <row r="327" spans="1:16" ht="18">
      <c r="A327" s="22">
        <v>322</v>
      </c>
      <c r="B327" s="23" t="s">
        <v>103</v>
      </c>
      <c r="C327" s="23" t="s">
        <v>807</v>
      </c>
      <c r="D327" s="24">
        <v>1322494.3995999999</v>
      </c>
      <c r="E327" s="24">
        <v>2424399.5751</v>
      </c>
      <c r="F327" s="25">
        <f t="shared" ref="F327:F390" si="5">D327+E327</f>
        <v>3746893.9747000001</v>
      </c>
      <c r="L327" s="27"/>
      <c r="M327" s="27"/>
      <c r="N327" s="28"/>
      <c r="O327" s="28"/>
      <c r="P327" s="28"/>
    </row>
    <row r="328" spans="1:16" ht="18">
      <c r="A328" s="22">
        <v>323</v>
      </c>
      <c r="B328" s="23" t="s">
        <v>103</v>
      </c>
      <c r="C328" s="23" t="s">
        <v>809</v>
      </c>
      <c r="D328" s="24">
        <v>1397143.3470000001</v>
      </c>
      <c r="E328" s="24">
        <v>2561246.1860000002</v>
      </c>
      <c r="F328" s="25">
        <f t="shared" si="5"/>
        <v>3958389.5329999998</v>
      </c>
      <c r="L328" s="27"/>
      <c r="M328" s="27"/>
      <c r="N328" s="28"/>
      <c r="O328" s="28"/>
      <c r="P328" s="28"/>
    </row>
    <row r="329" spans="1:16" ht="18">
      <c r="A329" s="22">
        <v>324</v>
      </c>
      <c r="B329" s="23" t="s">
        <v>103</v>
      </c>
      <c r="C329" s="23" t="s">
        <v>811</v>
      </c>
      <c r="D329" s="24">
        <v>1943507.4613000001</v>
      </c>
      <c r="E329" s="24">
        <v>3562842.0543</v>
      </c>
      <c r="F329" s="25">
        <f t="shared" si="5"/>
        <v>5506349.5155999996</v>
      </c>
      <c r="L329" s="27"/>
      <c r="M329" s="27"/>
      <c r="N329" s="28"/>
      <c r="O329" s="28"/>
      <c r="P329" s="28"/>
    </row>
    <row r="330" spans="1:16" ht="18">
      <c r="A330" s="22">
        <v>325</v>
      </c>
      <c r="B330" s="23" t="s">
        <v>103</v>
      </c>
      <c r="C330" s="23" t="s">
        <v>813</v>
      </c>
      <c r="D330" s="24">
        <v>1436958.5688</v>
      </c>
      <c r="E330" s="24">
        <v>2634235.5361000001</v>
      </c>
      <c r="F330" s="25">
        <f t="shared" si="5"/>
        <v>4071194.1049000002</v>
      </c>
      <c r="L330" s="27"/>
      <c r="M330" s="27"/>
      <c r="N330" s="28"/>
      <c r="O330" s="28"/>
      <c r="P330" s="28"/>
    </row>
    <row r="331" spans="1:16" ht="18">
      <c r="A331" s="22">
        <v>326</v>
      </c>
      <c r="B331" s="23" t="s">
        <v>103</v>
      </c>
      <c r="C331" s="23" t="s">
        <v>815</v>
      </c>
      <c r="D331" s="24">
        <v>1213027.26</v>
      </c>
      <c r="E331" s="24">
        <v>2223724.1795999999</v>
      </c>
      <c r="F331" s="25">
        <f t="shared" si="5"/>
        <v>3436751.4396000002</v>
      </c>
      <c r="L331" s="27"/>
      <c r="M331" s="27"/>
      <c r="N331" s="28"/>
      <c r="O331" s="28"/>
      <c r="P331" s="28"/>
    </row>
    <row r="332" spans="1:16" ht="18">
      <c r="A332" s="22">
        <v>327</v>
      </c>
      <c r="B332" s="23" t="s">
        <v>103</v>
      </c>
      <c r="C332" s="23" t="s">
        <v>817</v>
      </c>
      <c r="D332" s="24">
        <v>1667267.2605999999</v>
      </c>
      <c r="E332" s="24">
        <v>3056437.9248000002</v>
      </c>
      <c r="F332" s="25">
        <f t="shared" si="5"/>
        <v>4723705.1853999998</v>
      </c>
      <c r="L332" s="27"/>
      <c r="M332" s="27"/>
      <c r="N332" s="28"/>
      <c r="O332" s="28"/>
      <c r="P332" s="28"/>
    </row>
    <row r="333" spans="1:16" ht="18">
      <c r="A333" s="22">
        <v>328</v>
      </c>
      <c r="B333" s="23" t="s">
        <v>103</v>
      </c>
      <c r="C333" s="23" t="s">
        <v>819</v>
      </c>
      <c r="D333" s="24">
        <v>1875248.8422999999</v>
      </c>
      <c r="E333" s="24">
        <v>3437710.2072000001</v>
      </c>
      <c r="F333" s="25">
        <f t="shared" si="5"/>
        <v>5312959.0494999997</v>
      </c>
      <c r="L333" s="27"/>
      <c r="M333" s="27"/>
      <c r="N333" s="28"/>
      <c r="O333" s="28"/>
      <c r="P333" s="28"/>
    </row>
    <row r="334" spans="1:16" ht="18">
      <c r="A334" s="22">
        <v>329</v>
      </c>
      <c r="B334" s="23" t="s">
        <v>103</v>
      </c>
      <c r="C334" s="23" t="s">
        <v>821</v>
      </c>
      <c r="D334" s="24">
        <v>1374376.8266</v>
      </c>
      <c r="E334" s="24">
        <v>2519510.5518</v>
      </c>
      <c r="F334" s="25">
        <f t="shared" si="5"/>
        <v>3893887.3783999998</v>
      </c>
      <c r="L334" s="27"/>
      <c r="M334" s="27"/>
      <c r="N334" s="28"/>
      <c r="O334" s="28"/>
      <c r="P334" s="28"/>
    </row>
    <row r="335" spans="1:16" ht="18">
      <c r="A335" s="22">
        <v>330</v>
      </c>
      <c r="B335" s="23" t="s">
        <v>103</v>
      </c>
      <c r="C335" s="23" t="s">
        <v>823</v>
      </c>
      <c r="D335" s="24">
        <v>1454351.2111</v>
      </c>
      <c r="E335" s="24">
        <v>2666119.7653000001</v>
      </c>
      <c r="F335" s="25">
        <f t="shared" si="5"/>
        <v>4120470.9764</v>
      </c>
      <c r="L335" s="27"/>
      <c r="M335" s="27"/>
      <c r="N335" s="28"/>
      <c r="O335" s="28"/>
      <c r="P335" s="28"/>
    </row>
    <row r="336" spans="1:16" ht="18">
      <c r="A336" s="22">
        <v>331</v>
      </c>
      <c r="B336" s="23" t="s">
        <v>103</v>
      </c>
      <c r="C336" s="23" t="s">
        <v>825</v>
      </c>
      <c r="D336" s="24">
        <v>1516862.8885999999</v>
      </c>
      <c r="E336" s="24">
        <v>2780716.3069000002</v>
      </c>
      <c r="F336" s="25">
        <f t="shared" si="5"/>
        <v>4297579.1955000004</v>
      </c>
      <c r="L336" s="27"/>
      <c r="M336" s="27"/>
      <c r="N336" s="28"/>
      <c r="O336" s="28"/>
      <c r="P336" s="28"/>
    </row>
    <row r="337" spans="1:16" ht="18">
      <c r="A337" s="22">
        <v>332</v>
      </c>
      <c r="B337" s="23" t="s">
        <v>103</v>
      </c>
      <c r="C337" s="23" t="s">
        <v>827</v>
      </c>
      <c r="D337" s="24">
        <v>1567141.723</v>
      </c>
      <c r="E337" s="24">
        <v>2872887.574</v>
      </c>
      <c r="F337" s="25">
        <f t="shared" si="5"/>
        <v>4440029.2970000003</v>
      </c>
      <c r="L337" s="27"/>
      <c r="M337" s="27"/>
      <c r="N337" s="28"/>
      <c r="O337" s="28"/>
      <c r="P337" s="28"/>
    </row>
    <row r="338" spans="1:16" ht="18">
      <c r="A338" s="22">
        <v>333</v>
      </c>
      <c r="B338" s="23" t="s">
        <v>103</v>
      </c>
      <c r="C338" s="23" t="s">
        <v>829</v>
      </c>
      <c r="D338" s="24">
        <v>1580692.3043</v>
      </c>
      <c r="E338" s="24">
        <v>2897728.5288</v>
      </c>
      <c r="F338" s="25">
        <f t="shared" si="5"/>
        <v>4478420.8331000004</v>
      </c>
      <c r="L338" s="27"/>
      <c r="M338" s="27"/>
      <c r="N338" s="28"/>
      <c r="O338" s="28"/>
      <c r="P338" s="28"/>
    </row>
    <row r="339" spans="1:16" ht="18">
      <c r="A339" s="22">
        <v>334</v>
      </c>
      <c r="B339" s="23" t="s">
        <v>103</v>
      </c>
      <c r="C339" s="23" t="s">
        <v>831</v>
      </c>
      <c r="D339" s="24">
        <v>1480791.743</v>
      </c>
      <c r="E339" s="24">
        <v>2714590.6050999998</v>
      </c>
      <c r="F339" s="25">
        <f t="shared" si="5"/>
        <v>4195382.3481000001</v>
      </c>
      <c r="L339" s="27"/>
      <c r="M339" s="27"/>
      <c r="N339" s="28"/>
      <c r="O339" s="28"/>
      <c r="P339" s="28"/>
    </row>
    <row r="340" spans="1:16" ht="18">
      <c r="A340" s="22">
        <v>335</v>
      </c>
      <c r="B340" s="23" t="s">
        <v>103</v>
      </c>
      <c r="C340" s="23" t="s">
        <v>833</v>
      </c>
      <c r="D340" s="24">
        <v>1358269.7293</v>
      </c>
      <c r="E340" s="24">
        <v>2489982.9863999998</v>
      </c>
      <c r="F340" s="25">
        <f t="shared" si="5"/>
        <v>3848252.7157000001</v>
      </c>
      <c r="L340" s="27"/>
      <c r="M340" s="27"/>
      <c r="N340" s="28"/>
      <c r="O340" s="28"/>
      <c r="P340" s="28"/>
    </row>
    <row r="341" spans="1:16" ht="18">
      <c r="A341" s="22">
        <v>336</v>
      </c>
      <c r="B341" s="23" t="s">
        <v>103</v>
      </c>
      <c r="C341" s="23" t="s">
        <v>835</v>
      </c>
      <c r="D341" s="24">
        <v>1666893.7375</v>
      </c>
      <c r="E341" s="24">
        <v>3055753.1814000001</v>
      </c>
      <c r="F341" s="25">
        <f t="shared" si="5"/>
        <v>4722646.9188999999</v>
      </c>
      <c r="L341" s="27"/>
      <c r="M341" s="27"/>
      <c r="N341" s="28"/>
      <c r="O341" s="28"/>
      <c r="P341" s="28"/>
    </row>
    <row r="342" spans="1:16" ht="18">
      <c r="A342" s="22">
        <v>337</v>
      </c>
      <c r="B342" s="23" t="s">
        <v>103</v>
      </c>
      <c r="C342" s="23" t="s">
        <v>837</v>
      </c>
      <c r="D342" s="24">
        <v>1232682.0149999999</v>
      </c>
      <c r="E342" s="24">
        <v>2259755.3187000002</v>
      </c>
      <c r="F342" s="25">
        <f t="shared" si="5"/>
        <v>3492437.3336999998</v>
      </c>
      <c r="L342" s="27"/>
      <c r="M342" s="27"/>
      <c r="N342" s="28"/>
      <c r="O342" s="28"/>
      <c r="P342" s="28"/>
    </row>
    <row r="343" spans="1:16" ht="18">
      <c r="A343" s="22">
        <v>338</v>
      </c>
      <c r="B343" s="23" t="s">
        <v>103</v>
      </c>
      <c r="C343" s="23" t="s">
        <v>839</v>
      </c>
      <c r="D343" s="24">
        <v>1547163.1277000001</v>
      </c>
      <c r="E343" s="24">
        <v>2836262.7702000001</v>
      </c>
      <c r="F343" s="25">
        <f t="shared" si="5"/>
        <v>4383425.8979000002</v>
      </c>
      <c r="L343" s="27"/>
      <c r="M343" s="27"/>
      <c r="N343" s="28"/>
      <c r="O343" s="28"/>
      <c r="P343" s="28"/>
    </row>
    <row r="344" spans="1:16" ht="18">
      <c r="A344" s="22">
        <v>339</v>
      </c>
      <c r="B344" s="23" t="s">
        <v>103</v>
      </c>
      <c r="C344" s="23" t="s">
        <v>841</v>
      </c>
      <c r="D344" s="24">
        <v>1407137.0231999999</v>
      </c>
      <c r="E344" s="24">
        <v>2579566.6146999998</v>
      </c>
      <c r="F344" s="25">
        <f t="shared" si="5"/>
        <v>3986703.6379</v>
      </c>
      <c r="L344" s="27"/>
      <c r="M344" s="27"/>
      <c r="N344" s="28"/>
      <c r="O344" s="28"/>
      <c r="P344" s="28"/>
    </row>
    <row r="345" spans="1:16" ht="18">
      <c r="A345" s="22">
        <v>340</v>
      </c>
      <c r="B345" s="23" t="s">
        <v>103</v>
      </c>
      <c r="C345" s="23" t="s">
        <v>843</v>
      </c>
      <c r="D345" s="24">
        <v>1303887.8492000001</v>
      </c>
      <c r="E345" s="24">
        <v>2390290.0068999999</v>
      </c>
      <c r="F345" s="25">
        <f t="shared" si="5"/>
        <v>3694177.8561</v>
      </c>
      <c r="L345" s="27"/>
      <c r="M345" s="27"/>
      <c r="N345" s="28"/>
      <c r="O345" s="28"/>
      <c r="P345" s="28"/>
    </row>
    <row r="346" spans="1:16" ht="18">
      <c r="A346" s="22">
        <v>341</v>
      </c>
      <c r="B346" s="23" t="s">
        <v>104</v>
      </c>
      <c r="C346" s="23" t="s">
        <v>848</v>
      </c>
      <c r="D346" s="24">
        <v>2441253.9665000001</v>
      </c>
      <c r="E346" s="24">
        <v>4475312.0171999997</v>
      </c>
      <c r="F346" s="25">
        <f t="shared" si="5"/>
        <v>6916565.9836999997</v>
      </c>
      <c r="L346" s="27"/>
      <c r="M346" s="27"/>
      <c r="N346" s="28"/>
      <c r="O346" s="28"/>
      <c r="P346" s="28"/>
    </row>
    <row r="347" spans="1:16" ht="18">
      <c r="A347" s="22">
        <v>342</v>
      </c>
      <c r="B347" s="23" t="s">
        <v>104</v>
      </c>
      <c r="C347" s="23" t="s">
        <v>850</v>
      </c>
      <c r="D347" s="24">
        <v>2482331.3344999999</v>
      </c>
      <c r="E347" s="24">
        <v>4550615.1365</v>
      </c>
      <c r="F347" s="25">
        <f t="shared" si="5"/>
        <v>7032946.4709999999</v>
      </c>
      <c r="L347" s="27"/>
      <c r="M347" s="27"/>
      <c r="N347" s="28"/>
      <c r="O347" s="28"/>
      <c r="P347" s="28"/>
    </row>
    <row r="348" spans="1:16" ht="18">
      <c r="A348" s="22">
        <v>343</v>
      </c>
      <c r="B348" s="23" t="s">
        <v>104</v>
      </c>
      <c r="C348" s="23" t="s">
        <v>852</v>
      </c>
      <c r="D348" s="24">
        <v>2054327.4132000001</v>
      </c>
      <c r="E348" s="24">
        <v>3765997.4282</v>
      </c>
      <c r="F348" s="25">
        <f t="shared" si="5"/>
        <v>5820324.8414000003</v>
      </c>
      <c r="L348" s="27"/>
      <c r="M348" s="27"/>
      <c r="N348" s="28"/>
      <c r="O348" s="28"/>
      <c r="P348" s="28"/>
    </row>
    <row r="349" spans="1:16" ht="18">
      <c r="A349" s="22">
        <v>344</v>
      </c>
      <c r="B349" s="23" t="s">
        <v>104</v>
      </c>
      <c r="C349" s="23" t="s">
        <v>854</v>
      </c>
      <c r="D349" s="24">
        <v>1581802.7187999999</v>
      </c>
      <c r="E349" s="24">
        <v>2899764.1431</v>
      </c>
      <c r="F349" s="25">
        <f t="shared" si="5"/>
        <v>4481566.8618999999</v>
      </c>
      <c r="L349" s="27"/>
      <c r="M349" s="27"/>
      <c r="N349" s="28"/>
      <c r="O349" s="28"/>
      <c r="P349" s="28"/>
    </row>
    <row r="350" spans="1:16" ht="18">
      <c r="A350" s="22">
        <v>345</v>
      </c>
      <c r="B350" s="23" t="s">
        <v>104</v>
      </c>
      <c r="C350" s="23" t="s">
        <v>856</v>
      </c>
      <c r="D350" s="24">
        <v>2600412.2615</v>
      </c>
      <c r="E350" s="24">
        <v>4767081.3454999998</v>
      </c>
      <c r="F350" s="25">
        <f t="shared" si="5"/>
        <v>7367493.6069999998</v>
      </c>
      <c r="L350" s="27"/>
      <c r="M350" s="27"/>
      <c r="N350" s="28"/>
      <c r="O350" s="28"/>
      <c r="P350" s="28"/>
    </row>
    <row r="351" spans="1:16" ht="18">
      <c r="A351" s="22">
        <v>346</v>
      </c>
      <c r="B351" s="23" t="s">
        <v>104</v>
      </c>
      <c r="C351" s="23" t="s">
        <v>858</v>
      </c>
      <c r="D351" s="24">
        <v>1742041.645</v>
      </c>
      <c r="E351" s="24">
        <v>3193514.4870000002</v>
      </c>
      <c r="F351" s="25">
        <f t="shared" si="5"/>
        <v>4935556.1320000002</v>
      </c>
      <c r="L351" s="27"/>
      <c r="M351" s="27"/>
      <c r="N351" s="28"/>
      <c r="O351" s="28"/>
      <c r="P351" s="28"/>
    </row>
    <row r="352" spans="1:16" ht="18">
      <c r="A352" s="22">
        <v>347</v>
      </c>
      <c r="B352" s="23" t="s">
        <v>104</v>
      </c>
      <c r="C352" s="23" t="s">
        <v>860</v>
      </c>
      <c r="D352" s="24">
        <v>1519056.8881000001</v>
      </c>
      <c r="E352" s="24">
        <v>2784738.3514</v>
      </c>
      <c r="F352" s="25">
        <f t="shared" si="5"/>
        <v>4303795.2395000001</v>
      </c>
      <c r="L352" s="27"/>
      <c r="M352" s="27"/>
      <c r="N352" s="28"/>
      <c r="O352" s="28"/>
      <c r="P352" s="28"/>
    </row>
    <row r="353" spans="1:16" ht="18">
      <c r="A353" s="22">
        <v>348</v>
      </c>
      <c r="B353" s="23" t="s">
        <v>104</v>
      </c>
      <c r="C353" s="23" t="s">
        <v>862</v>
      </c>
      <c r="D353" s="24">
        <v>2024043.7046000001</v>
      </c>
      <c r="E353" s="24">
        <v>3710481.2686000001</v>
      </c>
      <c r="F353" s="25">
        <f t="shared" si="5"/>
        <v>5734524.9731999999</v>
      </c>
      <c r="L353" s="27"/>
      <c r="M353" s="27"/>
      <c r="N353" s="28"/>
      <c r="O353" s="28"/>
      <c r="P353" s="28"/>
    </row>
    <row r="354" spans="1:16" ht="18">
      <c r="A354" s="22">
        <v>349</v>
      </c>
      <c r="B354" s="23" t="s">
        <v>104</v>
      </c>
      <c r="C354" s="23" t="s">
        <v>864</v>
      </c>
      <c r="D354" s="24">
        <v>2232730.7518000002</v>
      </c>
      <c r="E354" s="24">
        <v>4093046.8119000001</v>
      </c>
      <c r="F354" s="25">
        <f t="shared" si="5"/>
        <v>6325777.5636999998</v>
      </c>
      <c r="L354" s="27"/>
      <c r="M354" s="27"/>
      <c r="N354" s="28"/>
      <c r="O354" s="28"/>
      <c r="P354" s="28"/>
    </row>
    <row r="355" spans="1:16" ht="18">
      <c r="A355" s="22">
        <v>350</v>
      </c>
      <c r="B355" s="23" t="s">
        <v>104</v>
      </c>
      <c r="C355" s="23" t="s">
        <v>866</v>
      </c>
      <c r="D355" s="24">
        <v>2109262.7346999999</v>
      </c>
      <c r="E355" s="24">
        <v>3866704.9775</v>
      </c>
      <c r="F355" s="25">
        <f t="shared" si="5"/>
        <v>5975967.7122</v>
      </c>
      <c r="L355" s="27"/>
      <c r="M355" s="27"/>
      <c r="N355" s="28"/>
      <c r="O355" s="28"/>
      <c r="P355" s="28"/>
    </row>
    <row r="356" spans="1:16" ht="18">
      <c r="A356" s="22">
        <v>351</v>
      </c>
      <c r="B356" s="23" t="s">
        <v>104</v>
      </c>
      <c r="C356" s="23" t="s">
        <v>868</v>
      </c>
      <c r="D356" s="24">
        <v>2251967.9167999998</v>
      </c>
      <c r="E356" s="24">
        <v>4128312.4241999998</v>
      </c>
      <c r="F356" s="25">
        <f t="shared" si="5"/>
        <v>6380280.341</v>
      </c>
      <c r="L356" s="27"/>
      <c r="M356" s="27"/>
      <c r="N356" s="28"/>
      <c r="O356" s="28"/>
      <c r="P356" s="28"/>
    </row>
    <row r="357" spans="1:16" ht="18">
      <c r="A357" s="22">
        <v>352</v>
      </c>
      <c r="B357" s="23" t="s">
        <v>104</v>
      </c>
      <c r="C357" s="23" t="s">
        <v>870</v>
      </c>
      <c r="D357" s="24">
        <v>1946092.2686000001</v>
      </c>
      <c r="E357" s="24">
        <v>3567580.5285</v>
      </c>
      <c r="F357" s="25">
        <f t="shared" si="5"/>
        <v>5513672.7971000001</v>
      </c>
      <c r="L357" s="27"/>
      <c r="M357" s="27"/>
      <c r="N357" s="28"/>
      <c r="O357" s="28"/>
      <c r="P357" s="28"/>
    </row>
    <row r="358" spans="1:16" ht="18">
      <c r="A358" s="22">
        <v>353</v>
      </c>
      <c r="B358" s="23" t="s">
        <v>104</v>
      </c>
      <c r="C358" s="23" t="s">
        <v>872</v>
      </c>
      <c r="D358" s="24">
        <v>1686031.4787000001</v>
      </c>
      <c r="E358" s="24">
        <v>3090836.5296</v>
      </c>
      <c r="F358" s="25">
        <f t="shared" si="5"/>
        <v>4776868.0082999999</v>
      </c>
      <c r="L358" s="27"/>
      <c r="M358" s="27"/>
      <c r="N358" s="28"/>
      <c r="O358" s="28"/>
      <c r="P358" s="28"/>
    </row>
    <row r="359" spans="1:16" ht="18">
      <c r="A359" s="22">
        <v>354</v>
      </c>
      <c r="B359" s="23" t="s">
        <v>104</v>
      </c>
      <c r="C359" s="23" t="s">
        <v>874</v>
      </c>
      <c r="D359" s="24">
        <v>1736059.0156</v>
      </c>
      <c r="E359" s="24">
        <v>3182547.1178000001</v>
      </c>
      <c r="F359" s="25">
        <f t="shared" si="5"/>
        <v>4918606.1333999997</v>
      </c>
      <c r="L359" s="27"/>
      <c r="M359" s="27"/>
      <c r="N359" s="28"/>
      <c r="O359" s="28"/>
      <c r="P359" s="28"/>
    </row>
    <row r="360" spans="1:16" ht="18">
      <c r="A360" s="22">
        <v>355</v>
      </c>
      <c r="B360" s="23" t="s">
        <v>104</v>
      </c>
      <c r="C360" s="23" t="s">
        <v>876</v>
      </c>
      <c r="D360" s="24">
        <v>2009658.2601999999</v>
      </c>
      <c r="E360" s="24">
        <v>3684109.8409000002</v>
      </c>
      <c r="F360" s="25">
        <f t="shared" si="5"/>
        <v>5693768.1010999996</v>
      </c>
      <c r="L360" s="27"/>
      <c r="M360" s="27"/>
      <c r="N360" s="28"/>
      <c r="O360" s="28"/>
      <c r="P360" s="28"/>
    </row>
    <row r="361" spans="1:16" ht="18">
      <c r="A361" s="22">
        <v>356</v>
      </c>
      <c r="B361" s="23" t="s">
        <v>104</v>
      </c>
      <c r="C361" s="23" t="s">
        <v>878</v>
      </c>
      <c r="D361" s="24">
        <v>1558758.3781000001</v>
      </c>
      <c r="E361" s="24">
        <v>2857519.2080999999</v>
      </c>
      <c r="F361" s="25">
        <f t="shared" si="5"/>
        <v>4416277.5861999998</v>
      </c>
      <c r="L361" s="27"/>
      <c r="M361" s="27"/>
      <c r="N361" s="28"/>
      <c r="O361" s="28"/>
      <c r="P361" s="28"/>
    </row>
    <row r="362" spans="1:16" ht="18">
      <c r="A362" s="22">
        <v>357</v>
      </c>
      <c r="B362" s="23" t="s">
        <v>104</v>
      </c>
      <c r="C362" s="23" t="s">
        <v>880</v>
      </c>
      <c r="D362" s="24">
        <v>2168892.3212000001</v>
      </c>
      <c r="E362" s="24">
        <v>3976018.0638000001</v>
      </c>
      <c r="F362" s="25">
        <f t="shared" si="5"/>
        <v>6144910.3849999998</v>
      </c>
      <c r="L362" s="27"/>
      <c r="M362" s="27"/>
      <c r="N362" s="28"/>
      <c r="O362" s="28"/>
      <c r="P362" s="28"/>
    </row>
    <row r="363" spans="1:16" ht="18">
      <c r="A363" s="22">
        <v>358</v>
      </c>
      <c r="B363" s="23" t="s">
        <v>104</v>
      </c>
      <c r="C363" s="23" t="s">
        <v>882</v>
      </c>
      <c r="D363" s="24">
        <v>1458827.5973</v>
      </c>
      <c r="E363" s="24">
        <v>2674325.8859999999</v>
      </c>
      <c r="F363" s="25">
        <f t="shared" si="5"/>
        <v>4133153.4833</v>
      </c>
      <c r="L363" s="27"/>
      <c r="M363" s="27"/>
      <c r="N363" s="28"/>
      <c r="O363" s="28"/>
      <c r="P363" s="28"/>
    </row>
    <row r="364" spans="1:16" ht="18">
      <c r="A364" s="22">
        <v>359</v>
      </c>
      <c r="B364" s="23" t="s">
        <v>104</v>
      </c>
      <c r="C364" s="23" t="s">
        <v>884</v>
      </c>
      <c r="D364" s="24">
        <v>1924921.1539</v>
      </c>
      <c r="E364" s="24">
        <v>3528769.5956000001</v>
      </c>
      <c r="F364" s="25">
        <f t="shared" si="5"/>
        <v>5453690.7494999999</v>
      </c>
      <c r="L364" s="27"/>
      <c r="M364" s="27"/>
      <c r="N364" s="28"/>
      <c r="O364" s="28"/>
      <c r="P364" s="28"/>
    </row>
    <row r="365" spans="1:16" ht="18">
      <c r="A365" s="22">
        <v>360</v>
      </c>
      <c r="B365" s="23" t="s">
        <v>104</v>
      </c>
      <c r="C365" s="23" t="s">
        <v>886</v>
      </c>
      <c r="D365" s="24">
        <v>1613905.9946999999</v>
      </c>
      <c r="E365" s="24">
        <v>2958615.9374000002</v>
      </c>
      <c r="F365" s="25">
        <f t="shared" si="5"/>
        <v>4572521.9320999999</v>
      </c>
      <c r="L365" s="27"/>
      <c r="M365" s="27"/>
      <c r="N365" s="28"/>
      <c r="O365" s="28"/>
      <c r="P365" s="28"/>
    </row>
    <row r="366" spans="1:16" ht="18">
      <c r="A366" s="22">
        <v>361</v>
      </c>
      <c r="B366" s="23" t="s">
        <v>104</v>
      </c>
      <c r="C366" s="23" t="s">
        <v>888</v>
      </c>
      <c r="D366" s="24">
        <v>2057141.395</v>
      </c>
      <c r="E366" s="24">
        <v>3771156.0257000001</v>
      </c>
      <c r="F366" s="25">
        <f t="shared" si="5"/>
        <v>5828297.4206999997</v>
      </c>
      <c r="L366" s="27"/>
      <c r="M366" s="27"/>
      <c r="N366" s="28"/>
      <c r="O366" s="28"/>
      <c r="P366" s="28"/>
    </row>
    <row r="367" spans="1:16" ht="18">
      <c r="A367" s="22">
        <v>362</v>
      </c>
      <c r="B367" s="23" t="s">
        <v>104</v>
      </c>
      <c r="C367" s="23" t="s">
        <v>890</v>
      </c>
      <c r="D367" s="24">
        <v>2301526.4896999998</v>
      </c>
      <c r="E367" s="24">
        <v>4219163.3064000001</v>
      </c>
      <c r="F367" s="25">
        <f t="shared" si="5"/>
        <v>6520689.7960999999</v>
      </c>
      <c r="L367" s="27"/>
      <c r="M367" s="27"/>
      <c r="N367" s="28"/>
      <c r="O367" s="28"/>
      <c r="P367" s="28"/>
    </row>
    <row r="368" spans="1:16" ht="18">
      <c r="A368" s="22">
        <v>363</v>
      </c>
      <c r="B368" s="23" t="s">
        <v>104</v>
      </c>
      <c r="C368" s="23" t="s">
        <v>892</v>
      </c>
      <c r="D368" s="24">
        <v>2350057.3920999998</v>
      </c>
      <c r="E368" s="24">
        <v>4308130.2610999998</v>
      </c>
      <c r="F368" s="25">
        <f t="shared" si="5"/>
        <v>6658187.6531999996</v>
      </c>
      <c r="L368" s="27"/>
      <c r="M368" s="27"/>
      <c r="N368" s="28"/>
      <c r="O368" s="28"/>
      <c r="P368" s="28"/>
    </row>
    <row r="369" spans="1:16" ht="18">
      <c r="A369" s="22">
        <v>364</v>
      </c>
      <c r="B369" s="23" t="s">
        <v>105</v>
      </c>
      <c r="C369" s="23" t="s">
        <v>896</v>
      </c>
      <c r="D369" s="24">
        <v>1508079.1132</v>
      </c>
      <c r="E369" s="24">
        <v>2764613.8709</v>
      </c>
      <c r="F369" s="25">
        <f t="shared" si="5"/>
        <v>4272692.9841</v>
      </c>
      <c r="L369" s="27"/>
      <c r="M369" s="27"/>
      <c r="N369" s="28"/>
      <c r="O369" s="28"/>
      <c r="P369" s="28"/>
    </row>
    <row r="370" spans="1:16" ht="18">
      <c r="A370" s="22">
        <v>365</v>
      </c>
      <c r="B370" s="23" t="s">
        <v>105</v>
      </c>
      <c r="C370" s="23" t="s">
        <v>898</v>
      </c>
      <c r="D370" s="24">
        <v>1544669.3425</v>
      </c>
      <c r="E370" s="24">
        <v>2831691.1578000002</v>
      </c>
      <c r="F370" s="25">
        <f t="shared" si="5"/>
        <v>4376360.5003000004</v>
      </c>
      <c r="L370" s="27"/>
      <c r="M370" s="27"/>
      <c r="N370" s="28"/>
      <c r="O370" s="28"/>
      <c r="P370" s="28"/>
    </row>
    <row r="371" spans="1:16" ht="18">
      <c r="A371" s="22">
        <v>366</v>
      </c>
      <c r="B371" s="23" t="s">
        <v>105</v>
      </c>
      <c r="C371" s="23" t="s">
        <v>899</v>
      </c>
      <c r="D371" s="24">
        <v>1408434.1165</v>
      </c>
      <c r="E371" s="24">
        <v>2581944.4487999999</v>
      </c>
      <c r="F371" s="25">
        <f t="shared" si="5"/>
        <v>3990378.5652999999</v>
      </c>
      <c r="L371" s="27"/>
      <c r="M371" s="27"/>
      <c r="N371" s="28"/>
      <c r="O371" s="28"/>
      <c r="P371" s="28"/>
    </row>
    <row r="372" spans="1:16" ht="18">
      <c r="A372" s="22">
        <v>367</v>
      </c>
      <c r="B372" s="23" t="s">
        <v>105</v>
      </c>
      <c r="C372" s="23" t="s">
        <v>901</v>
      </c>
      <c r="D372" s="24">
        <v>1527956.3014</v>
      </c>
      <c r="E372" s="24">
        <v>2801052.7749999999</v>
      </c>
      <c r="F372" s="25">
        <f t="shared" si="5"/>
        <v>4329009.0763999997</v>
      </c>
      <c r="L372" s="27"/>
      <c r="M372" s="27"/>
      <c r="N372" s="28"/>
      <c r="O372" s="28"/>
      <c r="P372" s="28"/>
    </row>
    <row r="373" spans="1:16" ht="18">
      <c r="A373" s="22">
        <v>368</v>
      </c>
      <c r="B373" s="23" t="s">
        <v>105</v>
      </c>
      <c r="C373" s="23" t="s">
        <v>903</v>
      </c>
      <c r="D373" s="24">
        <v>1851933.3363999999</v>
      </c>
      <c r="E373" s="24">
        <v>3394968.1716</v>
      </c>
      <c r="F373" s="25">
        <f t="shared" si="5"/>
        <v>5246901.5080000004</v>
      </c>
      <c r="L373" s="27"/>
      <c r="M373" s="27"/>
      <c r="N373" s="28"/>
      <c r="O373" s="28"/>
      <c r="P373" s="28"/>
    </row>
    <row r="374" spans="1:16" ht="18">
      <c r="A374" s="22">
        <v>369</v>
      </c>
      <c r="B374" s="23" t="s">
        <v>105</v>
      </c>
      <c r="C374" s="23" t="s">
        <v>905</v>
      </c>
      <c r="D374" s="24">
        <v>1475444.3991</v>
      </c>
      <c r="E374" s="24">
        <v>2704787.8428000002</v>
      </c>
      <c r="F374" s="25">
        <f t="shared" si="5"/>
        <v>4180232.2418999998</v>
      </c>
      <c r="L374" s="27"/>
      <c r="M374" s="27"/>
      <c r="N374" s="28"/>
      <c r="O374" s="28"/>
      <c r="P374" s="28"/>
    </row>
    <row r="375" spans="1:16" ht="18">
      <c r="A375" s="22">
        <v>370</v>
      </c>
      <c r="B375" s="23" t="s">
        <v>105</v>
      </c>
      <c r="C375" s="23" t="s">
        <v>907</v>
      </c>
      <c r="D375" s="24">
        <v>2381527.7434999999</v>
      </c>
      <c r="E375" s="24">
        <v>4365821.7767000003</v>
      </c>
      <c r="F375" s="25">
        <f t="shared" si="5"/>
        <v>6747349.5202000001</v>
      </c>
      <c r="L375" s="27"/>
      <c r="M375" s="27"/>
      <c r="N375" s="28"/>
      <c r="O375" s="28"/>
      <c r="P375" s="28"/>
    </row>
    <row r="376" spans="1:16" ht="18">
      <c r="A376" s="22">
        <v>371</v>
      </c>
      <c r="B376" s="23" t="s">
        <v>105</v>
      </c>
      <c r="C376" s="23" t="s">
        <v>909</v>
      </c>
      <c r="D376" s="24">
        <v>1622572.4480000001</v>
      </c>
      <c r="E376" s="24">
        <v>2974503.2982000001</v>
      </c>
      <c r="F376" s="25">
        <f t="shared" si="5"/>
        <v>4597075.7461999999</v>
      </c>
      <c r="L376" s="27"/>
      <c r="M376" s="27"/>
      <c r="N376" s="28"/>
      <c r="O376" s="28"/>
      <c r="P376" s="28"/>
    </row>
    <row r="377" spans="1:16" ht="18">
      <c r="A377" s="22">
        <v>372</v>
      </c>
      <c r="B377" s="23" t="s">
        <v>105</v>
      </c>
      <c r="C377" s="23" t="s">
        <v>911</v>
      </c>
      <c r="D377" s="24">
        <v>1744202.3977999999</v>
      </c>
      <c r="E377" s="24">
        <v>3197475.5835000002</v>
      </c>
      <c r="F377" s="25">
        <f t="shared" si="5"/>
        <v>4941677.9813000001</v>
      </c>
      <c r="L377" s="27"/>
      <c r="M377" s="27"/>
      <c r="N377" s="28"/>
      <c r="O377" s="28"/>
      <c r="P377" s="28"/>
    </row>
    <row r="378" spans="1:16" ht="18">
      <c r="A378" s="22">
        <v>373</v>
      </c>
      <c r="B378" s="23" t="s">
        <v>105</v>
      </c>
      <c r="C378" s="23" t="s">
        <v>913</v>
      </c>
      <c r="D378" s="24">
        <v>1756418.2971999999</v>
      </c>
      <c r="E378" s="24">
        <v>3219869.7966</v>
      </c>
      <c r="F378" s="25">
        <f t="shared" si="5"/>
        <v>4976288.0937999999</v>
      </c>
      <c r="L378" s="27"/>
      <c r="M378" s="27"/>
      <c r="N378" s="28"/>
      <c r="O378" s="28"/>
      <c r="P378" s="28"/>
    </row>
    <row r="379" spans="1:16" ht="18">
      <c r="A379" s="22">
        <v>374</v>
      </c>
      <c r="B379" s="23" t="s">
        <v>105</v>
      </c>
      <c r="C379" s="23" t="s">
        <v>914</v>
      </c>
      <c r="D379" s="24">
        <v>1627957.0146000001</v>
      </c>
      <c r="E379" s="24">
        <v>2984374.2973000002</v>
      </c>
      <c r="F379" s="25">
        <f t="shared" si="5"/>
        <v>4612331.3119000001</v>
      </c>
      <c r="L379" s="27"/>
      <c r="M379" s="27"/>
      <c r="N379" s="28"/>
      <c r="O379" s="28"/>
      <c r="P379" s="28"/>
    </row>
    <row r="380" spans="1:16" ht="18">
      <c r="A380" s="22">
        <v>375</v>
      </c>
      <c r="B380" s="23" t="s">
        <v>105</v>
      </c>
      <c r="C380" s="23" t="s">
        <v>916</v>
      </c>
      <c r="D380" s="24">
        <v>1594883.2948</v>
      </c>
      <c r="E380" s="24">
        <v>2923743.4830999998</v>
      </c>
      <c r="F380" s="25">
        <f t="shared" si="5"/>
        <v>4518626.7779000001</v>
      </c>
      <c r="L380" s="27"/>
      <c r="M380" s="27"/>
      <c r="N380" s="28"/>
      <c r="O380" s="28"/>
      <c r="P380" s="28"/>
    </row>
    <row r="381" spans="1:16" ht="18">
      <c r="A381" s="22">
        <v>376</v>
      </c>
      <c r="B381" s="23" t="s">
        <v>105</v>
      </c>
      <c r="C381" s="23" t="s">
        <v>918</v>
      </c>
      <c r="D381" s="24">
        <v>1666427.5532</v>
      </c>
      <c r="E381" s="24">
        <v>3054898.5713</v>
      </c>
      <c r="F381" s="25">
        <f t="shared" si="5"/>
        <v>4721326.1244999999</v>
      </c>
      <c r="L381" s="27"/>
      <c r="M381" s="27"/>
      <c r="N381" s="28"/>
      <c r="O381" s="28"/>
      <c r="P381" s="28"/>
    </row>
    <row r="382" spans="1:16" ht="18">
      <c r="A382" s="22">
        <v>377</v>
      </c>
      <c r="B382" s="23" t="s">
        <v>105</v>
      </c>
      <c r="C382" s="23" t="s">
        <v>920</v>
      </c>
      <c r="D382" s="24">
        <v>1486460.8552999999</v>
      </c>
      <c r="E382" s="24">
        <v>2724983.2340000002</v>
      </c>
      <c r="F382" s="25">
        <f t="shared" si="5"/>
        <v>4211444.0893000001</v>
      </c>
      <c r="L382" s="27"/>
      <c r="M382" s="27"/>
      <c r="N382" s="28"/>
      <c r="O382" s="28"/>
      <c r="P382" s="28"/>
    </row>
    <row r="383" spans="1:16" ht="18">
      <c r="A383" s="22">
        <v>378</v>
      </c>
      <c r="B383" s="23" t="s">
        <v>105</v>
      </c>
      <c r="C383" s="23" t="s">
        <v>922</v>
      </c>
      <c r="D383" s="24">
        <v>1478704.1429999999</v>
      </c>
      <c r="E383" s="24">
        <v>2710763.6124</v>
      </c>
      <c r="F383" s="25">
        <f t="shared" si="5"/>
        <v>4189467.7554000001</v>
      </c>
      <c r="L383" s="27"/>
      <c r="M383" s="27"/>
      <c r="N383" s="28"/>
      <c r="O383" s="28"/>
      <c r="P383" s="28"/>
    </row>
    <row r="384" spans="1:16" ht="18">
      <c r="A384" s="22">
        <v>379</v>
      </c>
      <c r="B384" s="23" t="s">
        <v>105</v>
      </c>
      <c r="C384" s="23" t="s">
        <v>924</v>
      </c>
      <c r="D384" s="24">
        <v>1598140.3537999999</v>
      </c>
      <c r="E384" s="24">
        <v>2929714.3306999998</v>
      </c>
      <c r="F384" s="25">
        <f t="shared" si="5"/>
        <v>4527854.6845000004</v>
      </c>
      <c r="L384" s="27"/>
      <c r="M384" s="27"/>
      <c r="N384" s="28"/>
      <c r="O384" s="28"/>
      <c r="P384" s="28"/>
    </row>
    <row r="385" spans="1:16" ht="18">
      <c r="A385" s="22">
        <v>380</v>
      </c>
      <c r="B385" s="23" t="s">
        <v>105</v>
      </c>
      <c r="C385" s="23" t="s">
        <v>926</v>
      </c>
      <c r="D385" s="24">
        <v>1824965.497</v>
      </c>
      <c r="E385" s="24">
        <v>3345530.6705999998</v>
      </c>
      <c r="F385" s="25">
        <f t="shared" si="5"/>
        <v>5170496.1676000003</v>
      </c>
      <c r="L385" s="27"/>
      <c r="M385" s="27"/>
      <c r="N385" s="28"/>
      <c r="O385" s="28"/>
      <c r="P385" s="28"/>
    </row>
    <row r="386" spans="1:16" ht="18">
      <c r="A386" s="22">
        <v>381</v>
      </c>
      <c r="B386" s="23" t="s">
        <v>105</v>
      </c>
      <c r="C386" s="23" t="s">
        <v>928</v>
      </c>
      <c r="D386" s="24">
        <v>2194104.3166</v>
      </c>
      <c r="E386" s="24">
        <v>4022236.7478999998</v>
      </c>
      <c r="F386" s="25">
        <f t="shared" si="5"/>
        <v>6216341.0645000003</v>
      </c>
      <c r="L386" s="27"/>
      <c r="M386" s="27"/>
      <c r="N386" s="28"/>
      <c r="O386" s="28"/>
      <c r="P386" s="28"/>
    </row>
    <row r="387" spans="1:16" ht="18">
      <c r="A387" s="22">
        <v>382</v>
      </c>
      <c r="B387" s="23" t="s">
        <v>105</v>
      </c>
      <c r="C387" s="23" t="s">
        <v>931</v>
      </c>
      <c r="D387" s="24">
        <v>1508500.9188000001</v>
      </c>
      <c r="E387" s="24">
        <v>2765387.1258</v>
      </c>
      <c r="F387" s="25">
        <f t="shared" si="5"/>
        <v>4273888.0445999997</v>
      </c>
      <c r="L387" s="27"/>
      <c r="M387" s="27"/>
      <c r="N387" s="28"/>
      <c r="O387" s="28"/>
      <c r="P387" s="28"/>
    </row>
    <row r="388" spans="1:16" ht="18">
      <c r="A388" s="22">
        <v>383</v>
      </c>
      <c r="B388" s="23" t="s">
        <v>105</v>
      </c>
      <c r="C388" s="23" t="s">
        <v>933</v>
      </c>
      <c r="D388" s="24">
        <v>1453541.1039</v>
      </c>
      <c r="E388" s="24">
        <v>2664634.6749999998</v>
      </c>
      <c r="F388" s="25">
        <f t="shared" si="5"/>
        <v>4118175.7788999998</v>
      </c>
      <c r="L388" s="27"/>
      <c r="M388" s="27"/>
      <c r="N388" s="28"/>
      <c r="O388" s="28"/>
      <c r="P388" s="28"/>
    </row>
    <row r="389" spans="1:16" ht="36">
      <c r="A389" s="22">
        <v>384</v>
      </c>
      <c r="B389" s="23" t="s">
        <v>105</v>
      </c>
      <c r="C389" s="23" t="s">
        <v>935</v>
      </c>
      <c r="D389" s="24">
        <v>2117824.4076999999</v>
      </c>
      <c r="E389" s="24">
        <v>3882400.2549999999</v>
      </c>
      <c r="F389" s="25">
        <f t="shared" si="5"/>
        <v>6000224.6627000002</v>
      </c>
      <c r="L389" s="27"/>
      <c r="M389" s="27"/>
      <c r="N389" s="28"/>
      <c r="O389" s="28"/>
      <c r="P389" s="28"/>
    </row>
    <row r="390" spans="1:16" ht="18">
      <c r="A390" s="22">
        <v>385</v>
      </c>
      <c r="B390" s="23" t="s">
        <v>105</v>
      </c>
      <c r="C390" s="23" t="s">
        <v>937</v>
      </c>
      <c r="D390" s="24">
        <v>1409494.4251000001</v>
      </c>
      <c r="E390" s="24">
        <v>2583888.2088000001</v>
      </c>
      <c r="F390" s="25">
        <f t="shared" si="5"/>
        <v>3993382.6338999998</v>
      </c>
      <c r="L390" s="27"/>
      <c r="M390" s="27"/>
      <c r="N390" s="28"/>
      <c r="O390" s="28"/>
      <c r="P390" s="28"/>
    </row>
    <row r="391" spans="1:16" ht="18">
      <c r="A391" s="22">
        <v>386</v>
      </c>
      <c r="B391" s="23" t="s">
        <v>105</v>
      </c>
      <c r="C391" s="23" t="s">
        <v>939</v>
      </c>
      <c r="D391" s="24">
        <v>1422468.6048999999</v>
      </c>
      <c r="E391" s="24">
        <v>2607672.503</v>
      </c>
      <c r="F391" s="25">
        <f t="shared" ref="F391:F454" si="6">D391+E391</f>
        <v>4030141.1079000002</v>
      </c>
      <c r="L391" s="27"/>
      <c r="M391" s="27"/>
      <c r="N391" s="28"/>
      <c r="O391" s="28"/>
      <c r="P391" s="28"/>
    </row>
    <row r="392" spans="1:16" ht="18">
      <c r="A392" s="22">
        <v>387</v>
      </c>
      <c r="B392" s="23" t="s">
        <v>105</v>
      </c>
      <c r="C392" s="23" t="s">
        <v>941</v>
      </c>
      <c r="D392" s="24">
        <v>1835155.6536999999</v>
      </c>
      <c r="E392" s="24">
        <v>3364211.2878</v>
      </c>
      <c r="F392" s="25">
        <f t="shared" si="6"/>
        <v>5199366.9414999997</v>
      </c>
      <c r="L392" s="27"/>
      <c r="M392" s="27"/>
      <c r="N392" s="28"/>
      <c r="O392" s="28"/>
      <c r="P392" s="28"/>
    </row>
    <row r="393" spans="1:16" ht="18">
      <c r="A393" s="22">
        <v>388</v>
      </c>
      <c r="B393" s="23" t="s">
        <v>105</v>
      </c>
      <c r="C393" s="23" t="s">
        <v>943</v>
      </c>
      <c r="D393" s="24">
        <v>1875122.1569000001</v>
      </c>
      <c r="E393" s="24">
        <v>3437477.9674</v>
      </c>
      <c r="F393" s="25">
        <f t="shared" si="6"/>
        <v>5312600.1243000003</v>
      </c>
      <c r="L393" s="27"/>
      <c r="M393" s="27"/>
      <c r="N393" s="28"/>
      <c r="O393" s="28"/>
      <c r="P393" s="28"/>
    </row>
    <row r="394" spans="1:16" ht="18">
      <c r="A394" s="22">
        <v>389</v>
      </c>
      <c r="B394" s="23" t="s">
        <v>105</v>
      </c>
      <c r="C394" s="23" t="s">
        <v>132</v>
      </c>
      <c r="D394" s="24">
        <v>1437880.8452999999</v>
      </c>
      <c r="E394" s="24">
        <v>2635926.2552999998</v>
      </c>
      <c r="F394" s="25">
        <f t="shared" si="6"/>
        <v>4073807.1006</v>
      </c>
      <c r="L394" s="27"/>
      <c r="M394" s="27"/>
      <c r="N394" s="28"/>
      <c r="O394" s="28"/>
      <c r="P394" s="28"/>
    </row>
    <row r="395" spans="1:16" ht="18">
      <c r="A395" s="22">
        <v>390</v>
      </c>
      <c r="B395" s="23" t="s">
        <v>105</v>
      </c>
      <c r="C395" s="23" t="s">
        <v>134</v>
      </c>
      <c r="D395" s="24">
        <v>1408165.165</v>
      </c>
      <c r="E395" s="24">
        <v>2581451.4064000002</v>
      </c>
      <c r="F395" s="25">
        <f t="shared" si="6"/>
        <v>3989616.5713999998</v>
      </c>
      <c r="L395" s="27"/>
      <c r="M395" s="27"/>
      <c r="N395" s="28"/>
      <c r="O395" s="28"/>
      <c r="P395" s="28"/>
    </row>
    <row r="396" spans="1:16" ht="18">
      <c r="A396" s="22">
        <v>391</v>
      </c>
      <c r="B396" s="23" t="s">
        <v>105</v>
      </c>
      <c r="C396" s="23" t="s">
        <v>136</v>
      </c>
      <c r="D396" s="24">
        <v>1409439.8677999999</v>
      </c>
      <c r="E396" s="24">
        <v>2583788.1941999998</v>
      </c>
      <c r="F396" s="25">
        <f t="shared" si="6"/>
        <v>3993228.0619999999</v>
      </c>
      <c r="L396" s="27"/>
      <c r="M396" s="27"/>
      <c r="N396" s="28"/>
      <c r="O396" s="28"/>
      <c r="P396" s="28"/>
    </row>
    <row r="397" spans="1:16" ht="18">
      <c r="A397" s="22">
        <v>392</v>
      </c>
      <c r="B397" s="23" t="s">
        <v>105</v>
      </c>
      <c r="C397" s="23" t="s">
        <v>138</v>
      </c>
      <c r="D397" s="24">
        <v>1670420.1418000001</v>
      </c>
      <c r="E397" s="24">
        <v>3062217.7933</v>
      </c>
      <c r="F397" s="25">
        <f t="shared" si="6"/>
        <v>4732637.9351000004</v>
      </c>
      <c r="L397" s="27"/>
      <c r="M397" s="27"/>
      <c r="N397" s="28"/>
      <c r="O397" s="28"/>
      <c r="P397" s="28"/>
    </row>
    <row r="398" spans="1:16" ht="18">
      <c r="A398" s="22">
        <v>393</v>
      </c>
      <c r="B398" s="23" t="s">
        <v>105</v>
      </c>
      <c r="C398" s="23" t="s">
        <v>140</v>
      </c>
      <c r="D398" s="24">
        <v>1683487.8012999999</v>
      </c>
      <c r="E398" s="24">
        <v>3086173.4547999999</v>
      </c>
      <c r="F398" s="25">
        <f t="shared" si="6"/>
        <v>4769661.2560999999</v>
      </c>
      <c r="L398" s="27"/>
      <c r="M398" s="27"/>
      <c r="N398" s="28"/>
      <c r="O398" s="28"/>
      <c r="P398" s="28"/>
    </row>
    <row r="399" spans="1:16" ht="18">
      <c r="A399" s="22">
        <v>394</v>
      </c>
      <c r="B399" s="23" t="s">
        <v>105</v>
      </c>
      <c r="C399" s="23" t="s">
        <v>111</v>
      </c>
      <c r="D399" s="24">
        <v>2910705.7936999998</v>
      </c>
      <c r="E399" s="24">
        <v>5335912.1155000003</v>
      </c>
      <c r="F399" s="25">
        <f t="shared" si="6"/>
        <v>8246617.9091999996</v>
      </c>
      <c r="L399" s="27"/>
      <c r="M399" s="27"/>
      <c r="N399" s="28"/>
      <c r="O399" s="28"/>
      <c r="P399" s="28"/>
    </row>
    <row r="400" spans="1:16" ht="18">
      <c r="A400" s="22">
        <v>395</v>
      </c>
      <c r="B400" s="23" t="s">
        <v>105</v>
      </c>
      <c r="C400" s="23" t="s">
        <v>143</v>
      </c>
      <c r="D400" s="24">
        <v>1457908.2631000001</v>
      </c>
      <c r="E400" s="24">
        <v>2672640.5606999998</v>
      </c>
      <c r="F400" s="25">
        <f t="shared" si="6"/>
        <v>4130548.8237999999</v>
      </c>
      <c r="L400" s="27"/>
      <c r="M400" s="27"/>
      <c r="N400" s="28"/>
      <c r="O400" s="28"/>
      <c r="P400" s="28"/>
    </row>
    <row r="401" spans="1:16" ht="18">
      <c r="A401" s="22">
        <v>396</v>
      </c>
      <c r="B401" s="23" t="s">
        <v>105</v>
      </c>
      <c r="C401" s="23" t="s">
        <v>145</v>
      </c>
      <c r="D401" s="24">
        <v>1442849.5989999999</v>
      </c>
      <c r="E401" s="24">
        <v>2645034.9852</v>
      </c>
      <c r="F401" s="25">
        <f t="shared" si="6"/>
        <v>4087884.5841999999</v>
      </c>
      <c r="L401" s="27"/>
      <c r="M401" s="27"/>
      <c r="N401" s="28"/>
      <c r="O401" s="28"/>
      <c r="P401" s="28"/>
    </row>
    <row r="402" spans="1:16" ht="18">
      <c r="A402" s="22">
        <v>397</v>
      </c>
      <c r="B402" s="23" t="s">
        <v>105</v>
      </c>
      <c r="C402" s="23" t="s">
        <v>147</v>
      </c>
      <c r="D402" s="24">
        <v>1727127.5129</v>
      </c>
      <c r="E402" s="24">
        <v>3166173.8679</v>
      </c>
      <c r="F402" s="25">
        <f t="shared" si="6"/>
        <v>4893301.3808000004</v>
      </c>
      <c r="L402" s="27"/>
      <c r="M402" s="27"/>
      <c r="N402" s="28"/>
      <c r="O402" s="28"/>
      <c r="P402" s="28"/>
    </row>
    <row r="403" spans="1:16" ht="18">
      <c r="A403" s="22">
        <v>398</v>
      </c>
      <c r="B403" s="23" t="s">
        <v>105</v>
      </c>
      <c r="C403" s="23" t="s">
        <v>149</v>
      </c>
      <c r="D403" s="24">
        <v>1425046.6688999999</v>
      </c>
      <c r="E403" s="24">
        <v>2612398.6156000001</v>
      </c>
      <c r="F403" s="25">
        <f t="shared" si="6"/>
        <v>4037445.2845000001</v>
      </c>
      <c r="L403" s="27"/>
      <c r="M403" s="27"/>
      <c r="N403" s="28"/>
      <c r="O403" s="28"/>
      <c r="P403" s="28"/>
    </row>
    <row r="404" spans="1:16" ht="18">
      <c r="A404" s="22">
        <v>399</v>
      </c>
      <c r="B404" s="23" t="s">
        <v>105</v>
      </c>
      <c r="C404" s="23" t="s">
        <v>151</v>
      </c>
      <c r="D404" s="24">
        <v>1803657.0645999999</v>
      </c>
      <c r="E404" s="24">
        <v>3306468.0066</v>
      </c>
      <c r="F404" s="25">
        <f t="shared" si="6"/>
        <v>5110125.0712000001</v>
      </c>
      <c r="L404" s="27"/>
      <c r="M404" s="27"/>
      <c r="N404" s="28"/>
      <c r="O404" s="28"/>
      <c r="P404" s="28"/>
    </row>
    <row r="405" spans="1:16" ht="18">
      <c r="A405" s="22">
        <v>400</v>
      </c>
      <c r="B405" s="23" t="s">
        <v>105</v>
      </c>
      <c r="C405" s="23" t="s">
        <v>153</v>
      </c>
      <c r="D405" s="24">
        <v>1583900.0508000001</v>
      </c>
      <c r="E405" s="24">
        <v>2903608.9767</v>
      </c>
      <c r="F405" s="25">
        <f t="shared" si="6"/>
        <v>4487509.0274999999</v>
      </c>
      <c r="L405" s="27"/>
      <c r="M405" s="27"/>
      <c r="N405" s="28"/>
      <c r="O405" s="28"/>
      <c r="P405" s="28"/>
    </row>
    <row r="406" spans="1:16" ht="18">
      <c r="A406" s="22">
        <v>401</v>
      </c>
      <c r="B406" s="23" t="s">
        <v>105</v>
      </c>
      <c r="C406" s="23" t="s">
        <v>155</v>
      </c>
      <c r="D406" s="24">
        <v>1647024.2212</v>
      </c>
      <c r="E406" s="24">
        <v>3019328.3415000001</v>
      </c>
      <c r="F406" s="25">
        <f t="shared" si="6"/>
        <v>4666352.5626999997</v>
      </c>
      <c r="L406" s="27"/>
      <c r="M406" s="27"/>
      <c r="N406" s="28"/>
      <c r="O406" s="28"/>
      <c r="P406" s="28"/>
    </row>
    <row r="407" spans="1:16" ht="18">
      <c r="A407" s="22">
        <v>402</v>
      </c>
      <c r="B407" s="23" t="s">
        <v>105</v>
      </c>
      <c r="C407" s="23" t="s">
        <v>157</v>
      </c>
      <c r="D407" s="24">
        <v>1296625.6183</v>
      </c>
      <c r="E407" s="24">
        <v>2376976.8697000002</v>
      </c>
      <c r="F407" s="25">
        <f t="shared" si="6"/>
        <v>3673602.4879999999</v>
      </c>
      <c r="L407" s="27"/>
      <c r="M407" s="27"/>
      <c r="N407" s="28"/>
      <c r="O407" s="28"/>
      <c r="P407" s="28"/>
    </row>
    <row r="408" spans="1:16" ht="18">
      <c r="A408" s="22">
        <v>403</v>
      </c>
      <c r="B408" s="23" t="s">
        <v>105</v>
      </c>
      <c r="C408" s="23" t="s">
        <v>159</v>
      </c>
      <c r="D408" s="24">
        <v>1429575.7912000001</v>
      </c>
      <c r="E408" s="24">
        <v>2620701.4123</v>
      </c>
      <c r="F408" s="25">
        <f t="shared" si="6"/>
        <v>4050277.2034999998</v>
      </c>
      <c r="L408" s="27"/>
      <c r="M408" s="27"/>
      <c r="N408" s="28"/>
      <c r="O408" s="28"/>
      <c r="P408" s="28"/>
    </row>
    <row r="409" spans="1:16" ht="18">
      <c r="A409" s="22">
        <v>404</v>
      </c>
      <c r="B409" s="23" t="s">
        <v>105</v>
      </c>
      <c r="C409" s="23" t="s">
        <v>161</v>
      </c>
      <c r="D409" s="24">
        <v>1762717.7206999999</v>
      </c>
      <c r="E409" s="24">
        <v>3231417.9133000001</v>
      </c>
      <c r="F409" s="25">
        <f t="shared" si="6"/>
        <v>4994135.6339999996</v>
      </c>
      <c r="L409" s="27"/>
      <c r="M409" s="27"/>
      <c r="N409" s="28"/>
      <c r="O409" s="28"/>
      <c r="P409" s="28"/>
    </row>
    <row r="410" spans="1:16" ht="18">
      <c r="A410" s="22">
        <v>405</v>
      </c>
      <c r="B410" s="23" t="s">
        <v>105</v>
      </c>
      <c r="C410" s="23" t="s">
        <v>163</v>
      </c>
      <c r="D410" s="24">
        <v>2060919.6524</v>
      </c>
      <c r="E410" s="24">
        <v>3778082.3352000001</v>
      </c>
      <c r="F410" s="25">
        <f t="shared" si="6"/>
        <v>5839001.9875999996</v>
      </c>
      <c r="L410" s="27"/>
      <c r="M410" s="27"/>
      <c r="N410" s="28"/>
      <c r="O410" s="28"/>
      <c r="P410" s="28"/>
    </row>
    <row r="411" spans="1:16" ht="18">
      <c r="A411" s="22">
        <v>406</v>
      </c>
      <c r="B411" s="23" t="s">
        <v>105</v>
      </c>
      <c r="C411" s="23" t="s">
        <v>165</v>
      </c>
      <c r="D411" s="24">
        <v>1344960.2285</v>
      </c>
      <c r="E411" s="24">
        <v>2465583.9808999998</v>
      </c>
      <c r="F411" s="25">
        <f t="shared" si="6"/>
        <v>3810544.2094000001</v>
      </c>
      <c r="L411" s="27"/>
      <c r="M411" s="27"/>
      <c r="N411" s="28"/>
      <c r="O411" s="28"/>
      <c r="P411" s="28"/>
    </row>
    <row r="412" spans="1:16" ht="18">
      <c r="A412" s="22">
        <v>407</v>
      </c>
      <c r="B412" s="23" t="s">
        <v>105</v>
      </c>
      <c r="C412" s="23" t="s">
        <v>168</v>
      </c>
      <c r="D412" s="24">
        <v>1581486.0053999999</v>
      </c>
      <c r="E412" s="24">
        <v>2899183.5433</v>
      </c>
      <c r="F412" s="25">
        <f t="shared" si="6"/>
        <v>4480669.5487000002</v>
      </c>
      <c r="L412" s="27"/>
      <c r="M412" s="27"/>
      <c r="N412" s="28"/>
      <c r="O412" s="28"/>
      <c r="P412" s="28"/>
    </row>
    <row r="413" spans="1:16" ht="18">
      <c r="A413" s="22">
        <v>408</v>
      </c>
      <c r="B413" s="23" t="s">
        <v>106</v>
      </c>
      <c r="C413" s="23" t="s">
        <v>171</v>
      </c>
      <c r="D413" s="24">
        <v>1607021.2079</v>
      </c>
      <c r="E413" s="24">
        <v>2945994.7313999999</v>
      </c>
      <c r="F413" s="25">
        <f t="shared" si="6"/>
        <v>4553015.9392999997</v>
      </c>
      <c r="L413" s="27"/>
      <c r="M413" s="27"/>
      <c r="N413" s="28"/>
      <c r="O413" s="28"/>
      <c r="P413" s="28"/>
    </row>
    <row r="414" spans="1:16" ht="18">
      <c r="A414" s="22">
        <v>409</v>
      </c>
      <c r="B414" s="23" t="s">
        <v>106</v>
      </c>
      <c r="C414" s="23" t="s">
        <v>173</v>
      </c>
      <c r="D414" s="24">
        <v>1655941.1403000001</v>
      </c>
      <c r="E414" s="24">
        <v>3035674.8566999999</v>
      </c>
      <c r="F414" s="25">
        <f t="shared" si="6"/>
        <v>4691615.9970000004</v>
      </c>
      <c r="L414" s="27"/>
      <c r="M414" s="27"/>
      <c r="N414" s="28"/>
      <c r="O414" s="28"/>
      <c r="P414" s="28"/>
    </row>
    <row r="415" spans="1:16" ht="18">
      <c r="A415" s="22">
        <v>410</v>
      </c>
      <c r="B415" s="23" t="s">
        <v>106</v>
      </c>
      <c r="C415" s="23" t="s">
        <v>175</v>
      </c>
      <c r="D415" s="24">
        <v>1801507.5196</v>
      </c>
      <c r="E415" s="24">
        <v>3302527.4559999998</v>
      </c>
      <c r="F415" s="25">
        <f t="shared" si="6"/>
        <v>5104034.9755999995</v>
      </c>
      <c r="L415" s="27"/>
      <c r="M415" s="27"/>
      <c r="N415" s="28"/>
      <c r="O415" s="28"/>
      <c r="P415" s="28"/>
    </row>
    <row r="416" spans="1:16" ht="18">
      <c r="A416" s="22">
        <v>411</v>
      </c>
      <c r="B416" s="23" t="s">
        <v>106</v>
      </c>
      <c r="C416" s="23" t="s">
        <v>177</v>
      </c>
      <c r="D416" s="24">
        <v>1689092.4650000001</v>
      </c>
      <c r="E416" s="24">
        <v>3096447.9363000002</v>
      </c>
      <c r="F416" s="25">
        <f t="shared" si="6"/>
        <v>4785540.4013</v>
      </c>
      <c r="L416" s="27"/>
      <c r="M416" s="27"/>
      <c r="N416" s="28"/>
      <c r="O416" s="28"/>
      <c r="P416" s="28"/>
    </row>
    <row r="417" spans="1:16" ht="18">
      <c r="A417" s="22">
        <v>412</v>
      </c>
      <c r="B417" s="23" t="s">
        <v>106</v>
      </c>
      <c r="C417" s="23" t="s">
        <v>179</v>
      </c>
      <c r="D417" s="24">
        <v>1579670.0092</v>
      </c>
      <c r="E417" s="24">
        <v>2895854.4552000002</v>
      </c>
      <c r="F417" s="25">
        <f t="shared" si="6"/>
        <v>4475524.4643999999</v>
      </c>
      <c r="L417" s="27"/>
      <c r="M417" s="27"/>
      <c r="N417" s="28"/>
      <c r="O417" s="28"/>
      <c r="P417" s="28"/>
    </row>
    <row r="418" spans="1:16" ht="18">
      <c r="A418" s="22">
        <v>413</v>
      </c>
      <c r="B418" s="23" t="s">
        <v>106</v>
      </c>
      <c r="C418" s="23" t="s">
        <v>181</v>
      </c>
      <c r="D418" s="24">
        <v>1477599.1934</v>
      </c>
      <c r="E418" s="24">
        <v>2708738.0164000001</v>
      </c>
      <c r="F418" s="25">
        <f t="shared" si="6"/>
        <v>4186337.2097999998</v>
      </c>
      <c r="L418" s="27"/>
      <c r="M418" s="27"/>
      <c r="N418" s="28"/>
      <c r="O418" s="28"/>
      <c r="P418" s="28"/>
    </row>
    <row r="419" spans="1:16" ht="18">
      <c r="A419" s="22">
        <v>414</v>
      </c>
      <c r="B419" s="23" t="s">
        <v>106</v>
      </c>
      <c r="C419" s="23" t="s">
        <v>183</v>
      </c>
      <c r="D419" s="24">
        <v>1482434.6847000001</v>
      </c>
      <c r="E419" s="24">
        <v>2717602.4493999998</v>
      </c>
      <c r="F419" s="25">
        <f t="shared" si="6"/>
        <v>4200037.1341000004</v>
      </c>
      <c r="L419" s="27"/>
      <c r="M419" s="27"/>
      <c r="N419" s="28"/>
      <c r="O419" s="28"/>
      <c r="P419" s="28"/>
    </row>
    <row r="420" spans="1:16" ht="18">
      <c r="A420" s="22">
        <v>415</v>
      </c>
      <c r="B420" s="23" t="s">
        <v>106</v>
      </c>
      <c r="C420" s="23" t="s">
        <v>185</v>
      </c>
      <c r="D420" s="24">
        <v>1587242.6066000001</v>
      </c>
      <c r="E420" s="24">
        <v>2909736.5570999999</v>
      </c>
      <c r="F420" s="25">
        <f t="shared" si="6"/>
        <v>4496979.1637000004</v>
      </c>
      <c r="L420" s="27"/>
      <c r="M420" s="27"/>
      <c r="N420" s="28"/>
      <c r="O420" s="28"/>
      <c r="P420" s="28"/>
    </row>
    <row r="421" spans="1:16" ht="18">
      <c r="A421" s="22">
        <v>416</v>
      </c>
      <c r="B421" s="23" t="s">
        <v>106</v>
      </c>
      <c r="C421" s="23" t="s">
        <v>187</v>
      </c>
      <c r="D421" s="24">
        <v>1488758.0999</v>
      </c>
      <c r="E421" s="24">
        <v>2729194.5477999998</v>
      </c>
      <c r="F421" s="25">
        <f t="shared" si="6"/>
        <v>4217952.6476999996</v>
      </c>
      <c r="L421" s="27"/>
      <c r="M421" s="27"/>
      <c r="N421" s="28"/>
      <c r="O421" s="28"/>
      <c r="P421" s="28"/>
    </row>
    <row r="422" spans="1:16" ht="18">
      <c r="A422" s="22">
        <v>417</v>
      </c>
      <c r="B422" s="23" t="s">
        <v>106</v>
      </c>
      <c r="C422" s="23" t="s">
        <v>189</v>
      </c>
      <c r="D422" s="24">
        <v>1794986.0379000001</v>
      </c>
      <c r="E422" s="24">
        <v>3290572.2618</v>
      </c>
      <c r="F422" s="25">
        <f t="shared" si="6"/>
        <v>5085558.2997000003</v>
      </c>
      <c r="L422" s="27"/>
      <c r="M422" s="27"/>
      <c r="N422" s="28"/>
      <c r="O422" s="28"/>
      <c r="P422" s="28"/>
    </row>
    <row r="423" spans="1:16" ht="18">
      <c r="A423" s="22">
        <v>418</v>
      </c>
      <c r="B423" s="23" t="s">
        <v>106</v>
      </c>
      <c r="C423" s="23" t="s">
        <v>191</v>
      </c>
      <c r="D423" s="24">
        <v>1481432.6834</v>
      </c>
      <c r="E423" s="24">
        <v>2715765.5784999998</v>
      </c>
      <c r="F423" s="25">
        <f t="shared" si="6"/>
        <v>4197198.2619000003</v>
      </c>
      <c r="L423" s="27"/>
      <c r="M423" s="27"/>
      <c r="N423" s="28"/>
      <c r="O423" s="28"/>
      <c r="P423" s="28"/>
    </row>
    <row r="424" spans="1:16" ht="18">
      <c r="A424" s="22">
        <v>419</v>
      </c>
      <c r="B424" s="23" t="s">
        <v>106</v>
      </c>
      <c r="C424" s="23" t="s">
        <v>193</v>
      </c>
      <c r="D424" s="24">
        <v>1645385.7047999999</v>
      </c>
      <c r="E424" s="24">
        <v>3016324.6096999999</v>
      </c>
      <c r="F424" s="25">
        <f t="shared" si="6"/>
        <v>4661710.3145000003</v>
      </c>
      <c r="L424" s="27"/>
      <c r="M424" s="27"/>
      <c r="N424" s="28"/>
      <c r="O424" s="28"/>
      <c r="P424" s="28"/>
    </row>
    <row r="425" spans="1:16" ht="18">
      <c r="A425" s="22">
        <v>420</v>
      </c>
      <c r="B425" s="23" t="s">
        <v>106</v>
      </c>
      <c r="C425" s="23" t="s">
        <v>195</v>
      </c>
      <c r="D425" s="24">
        <v>1793097.4040000001</v>
      </c>
      <c r="E425" s="24">
        <v>3287110.0139000001</v>
      </c>
      <c r="F425" s="25">
        <f t="shared" si="6"/>
        <v>5080207.4178999998</v>
      </c>
      <c r="L425" s="27"/>
      <c r="M425" s="27"/>
      <c r="N425" s="28"/>
      <c r="O425" s="28"/>
      <c r="P425" s="28"/>
    </row>
    <row r="426" spans="1:16" ht="18">
      <c r="A426" s="22">
        <v>421</v>
      </c>
      <c r="B426" s="23" t="s">
        <v>106</v>
      </c>
      <c r="C426" s="23" t="s">
        <v>197</v>
      </c>
      <c r="D426" s="24">
        <v>1788904.7723000001</v>
      </c>
      <c r="E426" s="24">
        <v>3279424.0726000001</v>
      </c>
      <c r="F426" s="25">
        <f t="shared" si="6"/>
        <v>5068328.8448999999</v>
      </c>
      <c r="L426" s="27"/>
      <c r="M426" s="27"/>
      <c r="N426" s="28"/>
      <c r="O426" s="28"/>
      <c r="P426" s="28"/>
    </row>
    <row r="427" spans="1:16" ht="18">
      <c r="A427" s="22">
        <v>422</v>
      </c>
      <c r="B427" s="23" t="s">
        <v>106</v>
      </c>
      <c r="C427" s="23" t="s">
        <v>199</v>
      </c>
      <c r="D427" s="24">
        <v>1562170.7386</v>
      </c>
      <c r="E427" s="24">
        <v>2863774.7548000002</v>
      </c>
      <c r="F427" s="25">
        <f t="shared" si="6"/>
        <v>4425945.4934</v>
      </c>
      <c r="L427" s="27"/>
      <c r="M427" s="27"/>
      <c r="N427" s="28"/>
      <c r="O427" s="28"/>
      <c r="P427" s="28"/>
    </row>
    <row r="428" spans="1:16" ht="18">
      <c r="A428" s="22">
        <v>423</v>
      </c>
      <c r="B428" s="23" t="s">
        <v>106</v>
      </c>
      <c r="C428" s="23" t="s">
        <v>201</v>
      </c>
      <c r="D428" s="24">
        <v>1759902.9719</v>
      </c>
      <c r="E428" s="24">
        <v>3226257.9097000002</v>
      </c>
      <c r="F428" s="25">
        <f t="shared" si="6"/>
        <v>4986160.8816</v>
      </c>
      <c r="L428" s="27"/>
      <c r="M428" s="27"/>
      <c r="N428" s="28"/>
      <c r="O428" s="28"/>
      <c r="P428" s="28"/>
    </row>
    <row r="429" spans="1:16" ht="18">
      <c r="A429" s="22">
        <v>424</v>
      </c>
      <c r="B429" s="23" t="s">
        <v>106</v>
      </c>
      <c r="C429" s="23" t="s">
        <v>203</v>
      </c>
      <c r="D429" s="24">
        <v>1816723.5101000001</v>
      </c>
      <c r="E429" s="24">
        <v>3330421.4424999999</v>
      </c>
      <c r="F429" s="25">
        <f t="shared" si="6"/>
        <v>5147144.9526000004</v>
      </c>
      <c r="L429" s="27"/>
      <c r="M429" s="27"/>
      <c r="N429" s="28"/>
      <c r="O429" s="28"/>
      <c r="P429" s="28"/>
    </row>
    <row r="430" spans="1:16" ht="18">
      <c r="A430" s="22">
        <v>425</v>
      </c>
      <c r="B430" s="23" t="s">
        <v>106</v>
      </c>
      <c r="C430" s="23" t="s">
        <v>205</v>
      </c>
      <c r="D430" s="24">
        <v>1739103.8785999999</v>
      </c>
      <c r="E430" s="24">
        <v>3188128.9671999998</v>
      </c>
      <c r="F430" s="25">
        <f t="shared" si="6"/>
        <v>4927232.8458000002</v>
      </c>
      <c r="L430" s="27"/>
      <c r="M430" s="27"/>
      <c r="N430" s="28"/>
      <c r="O430" s="28"/>
      <c r="P430" s="28"/>
    </row>
    <row r="431" spans="1:16" ht="18">
      <c r="A431" s="22">
        <v>426</v>
      </c>
      <c r="B431" s="23" t="s">
        <v>106</v>
      </c>
      <c r="C431" s="23" t="s">
        <v>207</v>
      </c>
      <c r="D431" s="24">
        <v>1907125.7649999999</v>
      </c>
      <c r="E431" s="24">
        <v>3496147.0502999998</v>
      </c>
      <c r="F431" s="25">
        <f t="shared" si="6"/>
        <v>5403272.8152999999</v>
      </c>
      <c r="L431" s="27"/>
      <c r="M431" s="27"/>
      <c r="N431" s="28"/>
      <c r="O431" s="28"/>
      <c r="P431" s="28"/>
    </row>
    <row r="432" spans="1:16" ht="18">
      <c r="A432" s="22">
        <v>427</v>
      </c>
      <c r="B432" s="23" t="s">
        <v>106</v>
      </c>
      <c r="C432" s="23" t="s">
        <v>209</v>
      </c>
      <c r="D432" s="24">
        <v>1518687.1418000001</v>
      </c>
      <c r="E432" s="24">
        <v>2784060.5317000002</v>
      </c>
      <c r="F432" s="25">
        <f t="shared" si="6"/>
        <v>4302747.6734999996</v>
      </c>
      <c r="L432" s="27"/>
      <c r="M432" s="27"/>
      <c r="N432" s="28"/>
      <c r="O432" s="28"/>
      <c r="P432" s="28"/>
    </row>
    <row r="433" spans="1:16" ht="18">
      <c r="A433" s="22">
        <v>428</v>
      </c>
      <c r="B433" s="23" t="s">
        <v>106</v>
      </c>
      <c r="C433" s="23" t="s">
        <v>106</v>
      </c>
      <c r="D433" s="24">
        <v>2091633.5649000001</v>
      </c>
      <c r="E433" s="24">
        <v>3834387.1455999999</v>
      </c>
      <c r="F433" s="25">
        <f t="shared" si="6"/>
        <v>5926020.7105</v>
      </c>
      <c r="L433" s="27"/>
      <c r="M433" s="27"/>
      <c r="N433" s="28"/>
      <c r="O433" s="28"/>
      <c r="P433" s="28"/>
    </row>
    <row r="434" spans="1:16" ht="18">
      <c r="A434" s="22">
        <v>429</v>
      </c>
      <c r="B434" s="23" t="s">
        <v>106</v>
      </c>
      <c r="C434" s="23" t="s">
        <v>213</v>
      </c>
      <c r="D434" s="24">
        <v>1471763.2789</v>
      </c>
      <c r="E434" s="24">
        <v>2698039.6053999998</v>
      </c>
      <c r="F434" s="25">
        <f t="shared" si="6"/>
        <v>4169802.8843</v>
      </c>
      <c r="L434" s="27"/>
      <c r="M434" s="27"/>
      <c r="N434" s="28"/>
      <c r="O434" s="28"/>
      <c r="P434" s="28"/>
    </row>
    <row r="435" spans="1:16" ht="18">
      <c r="A435" s="22">
        <v>430</v>
      </c>
      <c r="B435" s="23" t="s">
        <v>106</v>
      </c>
      <c r="C435" s="23" t="s">
        <v>215</v>
      </c>
      <c r="D435" s="24">
        <v>1390426.1518999999</v>
      </c>
      <c r="E435" s="24">
        <v>2548932.2094000001</v>
      </c>
      <c r="F435" s="25">
        <f t="shared" si="6"/>
        <v>3939358.3613</v>
      </c>
      <c r="L435" s="27"/>
      <c r="M435" s="27"/>
      <c r="N435" s="28"/>
      <c r="O435" s="28"/>
      <c r="P435" s="28"/>
    </row>
    <row r="436" spans="1:16" ht="18">
      <c r="A436" s="22">
        <v>431</v>
      </c>
      <c r="B436" s="23" t="s">
        <v>106</v>
      </c>
      <c r="C436" s="23" t="s">
        <v>217</v>
      </c>
      <c r="D436" s="24">
        <v>1691432.5729</v>
      </c>
      <c r="E436" s="24">
        <v>3100737.8270999999</v>
      </c>
      <c r="F436" s="25">
        <f t="shared" si="6"/>
        <v>4792170.4000000004</v>
      </c>
      <c r="L436" s="27"/>
      <c r="M436" s="27"/>
      <c r="N436" s="28"/>
      <c r="O436" s="28"/>
      <c r="P436" s="28"/>
    </row>
    <row r="437" spans="1:16" ht="18">
      <c r="A437" s="22">
        <v>432</v>
      </c>
      <c r="B437" s="23" t="s">
        <v>106</v>
      </c>
      <c r="C437" s="23" t="s">
        <v>219</v>
      </c>
      <c r="D437" s="24">
        <v>1683178.5222</v>
      </c>
      <c r="E437" s="24">
        <v>3085606.4837000002</v>
      </c>
      <c r="F437" s="25">
        <f t="shared" si="6"/>
        <v>4768785.0059000002</v>
      </c>
      <c r="L437" s="27"/>
      <c r="M437" s="27"/>
      <c r="N437" s="28"/>
      <c r="O437" s="28"/>
      <c r="P437" s="28"/>
    </row>
    <row r="438" spans="1:16" ht="18">
      <c r="A438" s="22">
        <v>433</v>
      </c>
      <c r="B438" s="23" t="s">
        <v>106</v>
      </c>
      <c r="C438" s="23" t="s">
        <v>221</v>
      </c>
      <c r="D438" s="24">
        <v>1596615.7884</v>
      </c>
      <c r="E438" s="24">
        <v>2926919.4940999998</v>
      </c>
      <c r="F438" s="25">
        <f t="shared" si="6"/>
        <v>4523535.2824999997</v>
      </c>
      <c r="L438" s="27"/>
      <c r="M438" s="27"/>
      <c r="N438" s="28"/>
      <c r="O438" s="28"/>
      <c r="P438" s="28"/>
    </row>
    <row r="439" spans="1:16" ht="18">
      <c r="A439" s="22">
        <v>434</v>
      </c>
      <c r="B439" s="23" t="s">
        <v>106</v>
      </c>
      <c r="C439" s="23" t="s">
        <v>223</v>
      </c>
      <c r="D439" s="24">
        <v>1630148.3492999999</v>
      </c>
      <c r="E439" s="24">
        <v>2988391.4569000001</v>
      </c>
      <c r="F439" s="25">
        <f t="shared" si="6"/>
        <v>4618539.8062000005</v>
      </c>
      <c r="L439" s="27"/>
      <c r="M439" s="27"/>
      <c r="N439" s="28"/>
      <c r="O439" s="28"/>
      <c r="P439" s="28"/>
    </row>
    <row r="440" spans="1:16" ht="18">
      <c r="A440" s="22">
        <v>435</v>
      </c>
      <c r="B440" s="23" t="s">
        <v>106</v>
      </c>
      <c r="C440" s="23" t="s">
        <v>225</v>
      </c>
      <c r="D440" s="24">
        <v>1373097.7243999999</v>
      </c>
      <c r="E440" s="24">
        <v>2517165.6987999999</v>
      </c>
      <c r="F440" s="25">
        <f t="shared" si="6"/>
        <v>3890263.4232000001</v>
      </c>
      <c r="L440" s="27"/>
      <c r="M440" s="27"/>
      <c r="N440" s="28"/>
      <c r="O440" s="28"/>
      <c r="P440" s="28"/>
    </row>
    <row r="441" spans="1:16" ht="18">
      <c r="A441" s="22">
        <v>436</v>
      </c>
      <c r="B441" s="23" t="s">
        <v>106</v>
      </c>
      <c r="C441" s="23" t="s">
        <v>227</v>
      </c>
      <c r="D441" s="24">
        <v>1642998.2996</v>
      </c>
      <c r="E441" s="24">
        <v>3011948.0133000002</v>
      </c>
      <c r="F441" s="25">
        <f t="shared" si="6"/>
        <v>4654946.3129000003</v>
      </c>
      <c r="L441" s="27"/>
      <c r="M441" s="27"/>
      <c r="N441" s="28"/>
      <c r="O441" s="28"/>
      <c r="P441" s="28"/>
    </row>
    <row r="442" spans="1:16" ht="18">
      <c r="A442" s="22">
        <v>437</v>
      </c>
      <c r="B442" s="23" t="s">
        <v>106</v>
      </c>
      <c r="C442" s="23" t="s">
        <v>229</v>
      </c>
      <c r="D442" s="24">
        <v>1482083.3569</v>
      </c>
      <c r="E442" s="24">
        <v>2716958.3946000002</v>
      </c>
      <c r="F442" s="25">
        <f t="shared" si="6"/>
        <v>4199041.7515000002</v>
      </c>
      <c r="L442" s="27"/>
      <c r="M442" s="27"/>
      <c r="N442" s="28"/>
      <c r="O442" s="28"/>
      <c r="P442" s="28"/>
    </row>
    <row r="443" spans="1:16" ht="18">
      <c r="A443" s="22">
        <v>438</v>
      </c>
      <c r="B443" s="23" t="s">
        <v>106</v>
      </c>
      <c r="C443" s="23" t="s">
        <v>231</v>
      </c>
      <c r="D443" s="24">
        <v>1535568.2790000001</v>
      </c>
      <c r="E443" s="24">
        <v>2815007.0687000002</v>
      </c>
      <c r="F443" s="25">
        <f t="shared" si="6"/>
        <v>4350575.3476999998</v>
      </c>
      <c r="L443" s="27"/>
      <c r="M443" s="27"/>
      <c r="N443" s="28"/>
      <c r="O443" s="28"/>
      <c r="P443" s="28"/>
    </row>
    <row r="444" spans="1:16" ht="18">
      <c r="A444" s="22">
        <v>439</v>
      </c>
      <c r="B444" s="23" t="s">
        <v>106</v>
      </c>
      <c r="C444" s="23" t="s">
        <v>233</v>
      </c>
      <c r="D444" s="24">
        <v>1647633.2405000001</v>
      </c>
      <c r="E444" s="24">
        <v>3020444.7969999998</v>
      </c>
      <c r="F444" s="25">
        <f t="shared" si="6"/>
        <v>4668078.0374999996</v>
      </c>
      <c r="L444" s="27"/>
      <c r="M444" s="27"/>
      <c r="N444" s="28"/>
      <c r="O444" s="28"/>
      <c r="P444" s="28"/>
    </row>
    <row r="445" spans="1:16" ht="18">
      <c r="A445" s="22">
        <v>440</v>
      </c>
      <c r="B445" s="23" t="s">
        <v>106</v>
      </c>
      <c r="C445" s="23" t="s">
        <v>235</v>
      </c>
      <c r="D445" s="24">
        <v>1596866.9833</v>
      </c>
      <c r="E445" s="24">
        <v>2927379.9852</v>
      </c>
      <c r="F445" s="25">
        <f t="shared" si="6"/>
        <v>4524246.9685000004</v>
      </c>
      <c r="L445" s="27"/>
      <c r="M445" s="27"/>
      <c r="N445" s="28"/>
      <c r="O445" s="28"/>
      <c r="P445" s="28"/>
    </row>
    <row r="446" spans="1:16" ht="18">
      <c r="A446" s="22">
        <v>441</v>
      </c>
      <c r="B446" s="23" t="s">
        <v>106</v>
      </c>
      <c r="C446" s="23" t="s">
        <v>237</v>
      </c>
      <c r="D446" s="24">
        <v>1565060.6629999999</v>
      </c>
      <c r="E446" s="24">
        <v>2869072.5704000001</v>
      </c>
      <c r="F446" s="25">
        <f t="shared" si="6"/>
        <v>4434133.2334000003</v>
      </c>
      <c r="L446" s="27"/>
      <c r="M446" s="27"/>
      <c r="N446" s="28"/>
      <c r="O446" s="28"/>
      <c r="P446" s="28"/>
    </row>
    <row r="447" spans="1:16" ht="18">
      <c r="A447" s="22">
        <v>442</v>
      </c>
      <c r="B447" s="23" t="s">
        <v>107</v>
      </c>
      <c r="C447" s="23" t="s">
        <v>241</v>
      </c>
      <c r="D447" s="24">
        <v>1253087.4849</v>
      </c>
      <c r="E447" s="24">
        <v>2297162.6699000001</v>
      </c>
      <c r="F447" s="25">
        <f t="shared" si="6"/>
        <v>3550250.1548000001</v>
      </c>
      <c r="L447" s="27"/>
      <c r="M447" s="27"/>
      <c r="N447" s="28"/>
      <c r="O447" s="28"/>
      <c r="P447" s="28"/>
    </row>
    <row r="448" spans="1:16" ht="18">
      <c r="A448" s="22">
        <v>443</v>
      </c>
      <c r="B448" s="23" t="s">
        <v>107</v>
      </c>
      <c r="C448" s="23" t="s">
        <v>243</v>
      </c>
      <c r="D448" s="24">
        <v>2047495.3287</v>
      </c>
      <c r="E448" s="24">
        <v>3753472.8361999998</v>
      </c>
      <c r="F448" s="25">
        <f t="shared" si="6"/>
        <v>5800968.1649000002</v>
      </c>
      <c r="L448" s="27"/>
      <c r="M448" s="27"/>
      <c r="N448" s="28"/>
      <c r="O448" s="28"/>
      <c r="P448" s="28"/>
    </row>
    <row r="449" spans="1:16" ht="18">
      <c r="A449" s="22">
        <v>444</v>
      </c>
      <c r="B449" s="23" t="s">
        <v>107</v>
      </c>
      <c r="C449" s="23" t="s">
        <v>245</v>
      </c>
      <c r="D449" s="24">
        <v>1724588.4325000001</v>
      </c>
      <c r="E449" s="24">
        <v>3161519.2201999999</v>
      </c>
      <c r="F449" s="25">
        <f t="shared" si="6"/>
        <v>4886107.6527000004</v>
      </c>
      <c r="L449" s="27"/>
      <c r="M449" s="27"/>
      <c r="N449" s="28"/>
      <c r="O449" s="28"/>
      <c r="P449" s="28"/>
    </row>
    <row r="450" spans="1:16" ht="18">
      <c r="A450" s="22">
        <v>445</v>
      </c>
      <c r="B450" s="23" t="s">
        <v>107</v>
      </c>
      <c r="C450" s="23" t="s">
        <v>247</v>
      </c>
      <c r="D450" s="24">
        <v>1423938.183</v>
      </c>
      <c r="E450" s="24">
        <v>2610366.5367000001</v>
      </c>
      <c r="F450" s="25">
        <f t="shared" si="6"/>
        <v>4034304.7196999998</v>
      </c>
      <c r="L450" s="27"/>
      <c r="M450" s="27"/>
      <c r="N450" s="28"/>
      <c r="O450" s="28"/>
      <c r="P450" s="28"/>
    </row>
    <row r="451" spans="1:16" ht="18">
      <c r="A451" s="22">
        <v>446</v>
      </c>
      <c r="B451" s="23" t="s">
        <v>107</v>
      </c>
      <c r="C451" s="23" t="s">
        <v>249</v>
      </c>
      <c r="D451" s="24">
        <v>1896408.0847</v>
      </c>
      <c r="E451" s="24">
        <v>3476499.3758999999</v>
      </c>
      <c r="F451" s="25">
        <f t="shared" si="6"/>
        <v>5372907.4605999999</v>
      </c>
      <c r="L451" s="27"/>
      <c r="M451" s="27"/>
      <c r="N451" s="28"/>
      <c r="O451" s="28"/>
      <c r="P451" s="28"/>
    </row>
    <row r="452" spans="1:16" ht="18">
      <c r="A452" s="22">
        <v>447</v>
      </c>
      <c r="B452" s="23" t="s">
        <v>107</v>
      </c>
      <c r="C452" s="23" t="s">
        <v>251</v>
      </c>
      <c r="D452" s="24">
        <v>2320140.5732</v>
      </c>
      <c r="E452" s="24">
        <v>4253286.6842999998</v>
      </c>
      <c r="F452" s="25">
        <f t="shared" si="6"/>
        <v>6573427.2575000003</v>
      </c>
      <c r="L452" s="27"/>
      <c r="M452" s="27"/>
      <c r="N452" s="28"/>
      <c r="O452" s="28"/>
      <c r="P452" s="28"/>
    </row>
    <row r="453" spans="1:16" ht="18">
      <c r="A453" s="22">
        <v>448</v>
      </c>
      <c r="B453" s="23" t="s">
        <v>107</v>
      </c>
      <c r="C453" s="23" t="s">
        <v>253</v>
      </c>
      <c r="D453" s="24">
        <v>1580647.567</v>
      </c>
      <c r="E453" s="24">
        <v>2897646.5162</v>
      </c>
      <c r="F453" s="25">
        <f t="shared" si="6"/>
        <v>4478294.0832000002</v>
      </c>
      <c r="L453" s="27"/>
      <c r="M453" s="27"/>
      <c r="N453" s="28"/>
      <c r="O453" s="28"/>
      <c r="P453" s="28"/>
    </row>
    <row r="454" spans="1:16" ht="18">
      <c r="A454" s="22">
        <v>449</v>
      </c>
      <c r="B454" s="23" t="s">
        <v>107</v>
      </c>
      <c r="C454" s="23" t="s">
        <v>255</v>
      </c>
      <c r="D454" s="24">
        <v>1679208.4759</v>
      </c>
      <c r="E454" s="24">
        <v>3078328.5863000001</v>
      </c>
      <c r="F454" s="25">
        <f t="shared" si="6"/>
        <v>4757537.0621999996</v>
      </c>
      <c r="L454" s="27"/>
      <c r="M454" s="27"/>
      <c r="N454" s="28"/>
      <c r="O454" s="28"/>
      <c r="P454" s="28"/>
    </row>
    <row r="455" spans="1:16" ht="36">
      <c r="A455" s="22">
        <v>450</v>
      </c>
      <c r="B455" s="23" t="s">
        <v>107</v>
      </c>
      <c r="C455" s="23" t="s">
        <v>257</v>
      </c>
      <c r="D455" s="24">
        <v>2086104.0397999999</v>
      </c>
      <c r="E455" s="24">
        <v>3824250.4084000001</v>
      </c>
      <c r="F455" s="25">
        <f t="shared" ref="F455:F518" si="7">D455+E455</f>
        <v>5910354.4482000005</v>
      </c>
      <c r="L455" s="27"/>
      <c r="M455" s="27"/>
      <c r="N455" s="28"/>
      <c r="O455" s="28"/>
      <c r="P455" s="28"/>
    </row>
    <row r="456" spans="1:16" ht="18">
      <c r="A456" s="22">
        <v>451</v>
      </c>
      <c r="B456" s="23" t="s">
        <v>107</v>
      </c>
      <c r="C456" s="23" t="s">
        <v>259</v>
      </c>
      <c r="D456" s="24">
        <v>1452569.6015000001</v>
      </c>
      <c r="E456" s="24">
        <v>2662853.7146999999</v>
      </c>
      <c r="F456" s="25">
        <f t="shared" si="7"/>
        <v>4115423.3161999998</v>
      </c>
      <c r="L456" s="27"/>
      <c r="M456" s="27"/>
      <c r="N456" s="28"/>
      <c r="O456" s="28"/>
      <c r="P456" s="28"/>
    </row>
    <row r="457" spans="1:16" ht="18">
      <c r="A457" s="22">
        <v>452</v>
      </c>
      <c r="B457" s="23" t="s">
        <v>107</v>
      </c>
      <c r="C457" s="23" t="s">
        <v>261</v>
      </c>
      <c r="D457" s="24">
        <v>1534292.598</v>
      </c>
      <c r="E457" s="24">
        <v>2812668.4874999998</v>
      </c>
      <c r="F457" s="25">
        <f t="shared" si="7"/>
        <v>4346961.0855</v>
      </c>
      <c r="L457" s="27"/>
      <c r="M457" s="27"/>
      <c r="N457" s="28"/>
      <c r="O457" s="28"/>
      <c r="P457" s="28"/>
    </row>
    <row r="458" spans="1:16" ht="18">
      <c r="A458" s="22">
        <v>453</v>
      </c>
      <c r="B458" s="23" t="s">
        <v>107</v>
      </c>
      <c r="C458" s="23" t="s">
        <v>263</v>
      </c>
      <c r="D458" s="24">
        <v>1692658.2346000001</v>
      </c>
      <c r="E458" s="24">
        <v>3102984.7129000002</v>
      </c>
      <c r="F458" s="25">
        <f t="shared" si="7"/>
        <v>4795642.9474999998</v>
      </c>
      <c r="L458" s="27"/>
      <c r="M458" s="27"/>
      <c r="N458" s="28"/>
      <c r="O458" s="28"/>
      <c r="P458" s="28"/>
    </row>
    <row r="459" spans="1:16" ht="18">
      <c r="A459" s="22">
        <v>454</v>
      </c>
      <c r="B459" s="23" t="s">
        <v>107</v>
      </c>
      <c r="C459" s="23" t="s">
        <v>265</v>
      </c>
      <c r="D459" s="24">
        <v>1408661.3817</v>
      </c>
      <c r="E459" s="24">
        <v>2582361.0718999999</v>
      </c>
      <c r="F459" s="25">
        <f t="shared" si="7"/>
        <v>3991022.4536000001</v>
      </c>
      <c r="L459" s="27"/>
      <c r="M459" s="27"/>
      <c r="N459" s="28"/>
      <c r="O459" s="28"/>
      <c r="P459" s="28"/>
    </row>
    <row r="460" spans="1:16" ht="18">
      <c r="A460" s="22">
        <v>455</v>
      </c>
      <c r="B460" s="23" t="s">
        <v>107</v>
      </c>
      <c r="C460" s="23" t="s">
        <v>267</v>
      </c>
      <c r="D460" s="24">
        <v>1616530.9957999999</v>
      </c>
      <c r="E460" s="24">
        <v>2963428.0951</v>
      </c>
      <c r="F460" s="25">
        <f t="shared" si="7"/>
        <v>4579959.0909000002</v>
      </c>
      <c r="L460" s="27"/>
      <c r="M460" s="27"/>
      <c r="N460" s="28"/>
      <c r="O460" s="28"/>
      <c r="P460" s="28"/>
    </row>
    <row r="461" spans="1:16" ht="18">
      <c r="A461" s="22">
        <v>456</v>
      </c>
      <c r="B461" s="23" t="s">
        <v>107</v>
      </c>
      <c r="C461" s="23" t="s">
        <v>269</v>
      </c>
      <c r="D461" s="24">
        <v>1870173.2962</v>
      </c>
      <c r="E461" s="24">
        <v>3428405.7050999999</v>
      </c>
      <c r="F461" s="25">
        <f t="shared" si="7"/>
        <v>5298579.0012999997</v>
      </c>
      <c r="L461" s="27"/>
      <c r="M461" s="27"/>
      <c r="N461" s="28"/>
      <c r="O461" s="28"/>
      <c r="P461" s="28"/>
    </row>
    <row r="462" spans="1:16" ht="18">
      <c r="A462" s="22">
        <v>457</v>
      </c>
      <c r="B462" s="23" t="s">
        <v>107</v>
      </c>
      <c r="C462" s="23" t="s">
        <v>271</v>
      </c>
      <c r="D462" s="24">
        <v>1498371.2315</v>
      </c>
      <c r="E462" s="24">
        <v>2746817.3613</v>
      </c>
      <c r="F462" s="25">
        <f t="shared" si="7"/>
        <v>4245188.5927999998</v>
      </c>
      <c r="L462" s="27"/>
      <c r="M462" s="27"/>
      <c r="N462" s="28"/>
      <c r="O462" s="28"/>
      <c r="P462" s="28"/>
    </row>
    <row r="463" spans="1:16" ht="18">
      <c r="A463" s="22">
        <v>458</v>
      </c>
      <c r="B463" s="23" t="s">
        <v>107</v>
      </c>
      <c r="C463" s="23" t="s">
        <v>273</v>
      </c>
      <c r="D463" s="24">
        <v>1476598.1229000001</v>
      </c>
      <c r="E463" s="24">
        <v>2706902.8517999998</v>
      </c>
      <c r="F463" s="25">
        <f t="shared" si="7"/>
        <v>4183500.9747000001</v>
      </c>
      <c r="L463" s="27"/>
      <c r="M463" s="27"/>
      <c r="N463" s="28"/>
      <c r="O463" s="28"/>
      <c r="P463" s="28"/>
    </row>
    <row r="464" spans="1:16" ht="18">
      <c r="A464" s="22">
        <v>459</v>
      </c>
      <c r="B464" s="23" t="s">
        <v>107</v>
      </c>
      <c r="C464" s="23" t="s">
        <v>276</v>
      </c>
      <c r="D464" s="24">
        <v>1532338.6643999999</v>
      </c>
      <c r="E464" s="24">
        <v>2809086.5323000001</v>
      </c>
      <c r="F464" s="25">
        <f t="shared" si="7"/>
        <v>4341425.1967000002</v>
      </c>
      <c r="L464" s="27"/>
      <c r="M464" s="27"/>
      <c r="N464" s="28"/>
      <c r="O464" s="28"/>
      <c r="P464" s="28"/>
    </row>
    <row r="465" spans="1:16" ht="18">
      <c r="A465" s="22">
        <v>460</v>
      </c>
      <c r="B465" s="23" t="s">
        <v>107</v>
      </c>
      <c r="C465" s="23" t="s">
        <v>278</v>
      </c>
      <c r="D465" s="24">
        <v>1853924.7895</v>
      </c>
      <c r="E465" s="24">
        <v>3398618.9076999999</v>
      </c>
      <c r="F465" s="25">
        <f t="shared" si="7"/>
        <v>5252543.6972000003</v>
      </c>
      <c r="L465" s="27"/>
      <c r="M465" s="27"/>
      <c r="N465" s="28"/>
      <c r="O465" s="28"/>
      <c r="P465" s="28"/>
    </row>
    <row r="466" spans="1:16" ht="18">
      <c r="A466" s="22">
        <v>461</v>
      </c>
      <c r="B466" s="23" t="s">
        <v>107</v>
      </c>
      <c r="C466" s="23" t="s">
        <v>280</v>
      </c>
      <c r="D466" s="24">
        <v>1424613.0312000001</v>
      </c>
      <c r="E466" s="24">
        <v>2611603.6699000001</v>
      </c>
      <c r="F466" s="25">
        <f t="shared" si="7"/>
        <v>4036216.7011000002</v>
      </c>
      <c r="L466" s="27"/>
      <c r="M466" s="27"/>
      <c r="N466" s="28"/>
      <c r="O466" s="28"/>
      <c r="P466" s="28"/>
    </row>
    <row r="467" spans="1:16" ht="18">
      <c r="A467" s="22">
        <v>462</v>
      </c>
      <c r="B467" s="23" t="s">
        <v>107</v>
      </c>
      <c r="C467" s="23" t="s">
        <v>282</v>
      </c>
      <c r="D467" s="24">
        <v>1701625.997</v>
      </c>
      <c r="E467" s="24">
        <v>3119424.4341000002</v>
      </c>
      <c r="F467" s="25">
        <f t="shared" si="7"/>
        <v>4821050.4310999997</v>
      </c>
      <c r="L467" s="27"/>
      <c r="M467" s="27"/>
      <c r="N467" s="28"/>
      <c r="O467" s="28"/>
      <c r="P467" s="28"/>
    </row>
    <row r="468" spans="1:16" ht="18">
      <c r="A468" s="22">
        <v>463</v>
      </c>
      <c r="B468" s="23" t="s">
        <v>108</v>
      </c>
      <c r="C468" s="23" t="s">
        <v>286</v>
      </c>
      <c r="D468" s="24">
        <v>1817580.8417</v>
      </c>
      <c r="E468" s="24">
        <v>3331993.1046000002</v>
      </c>
      <c r="F468" s="25">
        <f t="shared" si="7"/>
        <v>5149573.9463</v>
      </c>
      <c r="L468" s="27"/>
      <c r="M468" s="27"/>
      <c r="N468" s="28"/>
      <c r="O468" s="28"/>
      <c r="P468" s="28"/>
    </row>
    <row r="469" spans="1:16" ht="18">
      <c r="A469" s="22">
        <v>464</v>
      </c>
      <c r="B469" s="23" t="s">
        <v>108</v>
      </c>
      <c r="C469" s="23" t="s">
        <v>288</v>
      </c>
      <c r="D469" s="24">
        <v>1607151.6291</v>
      </c>
      <c r="E469" s="24">
        <v>2946233.8199</v>
      </c>
      <c r="F469" s="25">
        <f t="shared" si="7"/>
        <v>4553385.449</v>
      </c>
      <c r="L469" s="27"/>
      <c r="M469" s="27"/>
      <c r="N469" s="28"/>
      <c r="O469" s="28"/>
      <c r="P469" s="28"/>
    </row>
    <row r="470" spans="1:16" ht="18">
      <c r="A470" s="22">
        <v>465</v>
      </c>
      <c r="B470" s="23" t="s">
        <v>108</v>
      </c>
      <c r="C470" s="23" t="s">
        <v>290</v>
      </c>
      <c r="D470" s="24">
        <v>2028303.2416000001</v>
      </c>
      <c r="E470" s="24">
        <v>3718289.8607999999</v>
      </c>
      <c r="F470" s="25">
        <f t="shared" si="7"/>
        <v>5746593.1024000002</v>
      </c>
      <c r="L470" s="27"/>
      <c r="M470" s="27"/>
      <c r="N470" s="28"/>
      <c r="O470" s="28"/>
      <c r="P470" s="28"/>
    </row>
    <row r="471" spans="1:16" ht="18">
      <c r="A471" s="22">
        <v>466</v>
      </c>
      <c r="B471" s="23" t="s">
        <v>108</v>
      </c>
      <c r="C471" s="23" t="s">
        <v>292</v>
      </c>
      <c r="D471" s="24">
        <v>1605989.7334</v>
      </c>
      <c r="E471" s="24">
        <v>2944103.8300999999</v>
      </c>
      <c r="F471" s="25">
        <f t="shared" si="7"/>
        <v>4550093.5635000002</v>
      </c>
      <c r="L471" s="27"/>
      <c r="M471" s="27"/>
      <c r="N471" s="28"/>
      <c r="O471" s="28"/>
      <c r="P471" s="28"/>
    </row>
    <row r="472" spans="1:16" ht="18">
      <c r="A472" s="22">
        <v>467</v>
      </c>
      <c r="B472" s="23" t="s">
        <v>108</v>
      </c>
      <c r="C472" s="23" t="s">
        <v>294</v>
      </c>
      <c r="D472" s="24">
        <v>2195886.7991999998</v>
      </c>
      <c r="E472" s="24">
        <v>4025504.3988999999</v>
      </c>
      <c r="F472" s="25">
        <f t="shared" si="7"/>
        <v>6221391.1980999997</v>
      </c>
      <c r="L472" s="27"/>
      <c r="M472" s="27"/>
      <c r="N472" s="28"/>
      <c r="O472" s="28"/>
      <c r="P472" s="28"/>
    </row>
    <row r="473" spans="1:16" ht="18">
      <c r="A473" s="22">
        <v>468</v>
      </c>
      <c r="B473" s="23" t="s">
        <v>108</v>
      </c>
      <c r="C473" s="23" t="s">
        <v>296</v>
      </c>
      <c r="D473" s="24">
        <v>1707318.0571999999</v>
      </c>
      <c r="E473" s="24">
        <v>3129859.1312000002</v>
      </c>
      <c r="F473" s="25">
        <f t="shared" si="7"/>
        <v>4837177.1884000003</v>
      </c>
      <c r="L473" s="27"/>
      <c r="M473" s="27"/>
      <c r="N473" s="28"/>
      <c r="O473" s="28"/>
      <c r="P473" s="28"/>
    </row>
    <row r="474" spans="1:16" ht="18">
      <c r="A474" s="22">
        <v>469</v>
      </c>
      <c r="B474" s="23" t="s">
        <v>108</v>
      </c>
      <c r="C474" s="23" t="s">
        <v>298</v>
      </c>
      <c r="D474" s="24">
        <v>1432594.9035</v>
      </c>
      <c r="E474" s="24">
        <v>2626236.0554999998</v>
      </c>
      <c r="F474" s="25">
        <f t="shared" si="7"/>
        <v>4058830.9589999998</v>
      </c>
      <c r="L474" s="27"/>
      <c r="M474" s="27"/>
      <c r="N474" s="28"/>
      <c r="O474" s="28"/>
      <c r="P474" s="28"/>
    </row>
    <row r="475" spans="1:16" ht="18">
      <c r="A475" s="22">
        <v>470</v>
      </c>
      <c r="B475" s="23" t="s">
        <v>108</v>
      </c>
      <c r="C475" s="23" t="s">
        <v>300</v>
      </c>
      <c r="D475" s="24">
        <v>1678717.0663000001</v>
      </c>
      <c r="E475" s="24">
        <v>3077427.7330999998</v>
      </c>
      <c r="F475" s="25">
        <f t="shared" si="7"/>
        <v>4756144.7993999999</v>
      </c>
      <c r="L475" s="27"/>
      <c r="M475" s="27"/>
      <c r="N475" s="28"/>
      <c r="O475" s="28"/>
      <c r="P475" s="28"/>
    </row>
    <row r="476" spans="1:16" ht="18">
      <c r="A476" s="22">
        <v>471</v>
      </c>
      <c r="B476" s="23" t="s">
        <v>108</v>
      </c>
      <c r="C476" s="23" t="s">
        <v>302</v>
      </c>
      <c r="D476" s="24">
        <v>1646324.3452000001</v>
      </c>
      <c r="E476" s="24">
        <v>3018045.3273</v>
      </c>
      <c r="F476" s="25">
        <f t="shared" si="7"/>
        <v>4664369.6725000003</v>
      </c>
      <c r="L476" s="27"/>
      <c r="M476" s="27"/>
      <c r="N476" s="28"/>
      <c r="O476" s="28"/>
      <c r="P476" s="28"/>
    </row>
    <row r="477" spans="1:16" ht="18">
      <c r="A477" s="22">
        <v>472</v>
      </c>
      <c r="B477" s="23" t="s">
        <v>108</v>
      </c>
      <c r="C477" s="23" t="s">
        <v>304</v>
      </c>
      <c r="D477" s="24">
        <v>1740538.3467000001</v>
      </c>
      <c r="E477" s="24">
        <v>3190758.6372000002</v>
      </c>
      <c r="F477" s="25">
        <f t="shared" si="7"/>
        <v>4931296.9839000003</v>
      </c>
      <c r="L477" s="27"/>
      <c r="M477" s="27"/>
      <c r="N477" s="28"/>
      <c r="O477" s="28"/>
      <c r="P477" s="28"/>
    </row>
    <row r="478" spans="1:16" ht="18">
      <c r="A478" s="22">
        <v>473</v>
      </c>
      <c r="B478" s="23" t="s">
        <v>108</v>
      </c>
      <c r="C478" s="23" t="s">
        <v>108</v>
      </c>
      <c r="D478" s="24">
        <v>1532176.1040000001</v>
      </c>
      <c r="E478" s="24">
        <v>2808788.5262000002</v>
      </c>
      <c r="F478" s="25">
        <f t="shared" si="7"/>
        <v>4340964.6301999995</v>
      </c>
      <c r="L478" s="27"/>
      <c r="M478" s="27"/>
      <c r="N478" s="28"/>
      <c r="O478" s="28"/>
      <c r="P478" s="28"/>
    </row>
    <row r="479" spans="1:16" ht="18">
      <c r="A479" s="22">
        <v>474</v>
      </c>
      <c r="B479" s="23" t="s">
        <v>108</v>
      </c>
      <c r="C479" s="23" t="s">
        <v>307</v>
      </c>
      <c r="D479" s="24">
        <v>1956140.3864</v>
      </c>
      <c r="E479" s="24">
        <v>3586000.7596</v>
      </c>
      <c r="F479" s="25">
        <f t="shared" si="7"/>
        <v>5542141.1459999997</v>
      </c>
      <c r="L479" s="27"/>
      <c r="M479" s="27"/>
      <c r="N479" s="28"/>
      <c r="O479" s="28"/>
      <c r="P479" s="28"/>
    </row>
    <row r="480" spans="1:16" ht="18">
      <c r="A480" s="22">
        <v>475</v>
      </c>
      <c r="B480" s="23" t="s">
        <v>108</v>
      </c>
      <c r="C480" s="23" t="s">
        <v>309</v>
      </c>
      <c r="D480" s="24">
        <v>1291169.4003999999</v>
      </c>
      <c r="E480" s="24">
        <v>2366974.5192999998</v>
      </c>
      <c r="F480" s="25">
        <f t="shared" si="7"/>
        <v>3658143.9197</v>
      </c>
      <c r="L480" s="27"/>
      <c r="M480" s="27"/>
      <c r="N480" s="28"/>
      <c r="O480" s="28"/>
      <c r="P480" s="28"/>
    </row>
    <row r="481" spans="1:16" ht="18">
      <c r="A481" s="22">
        <v>476</v>
      </c>
      <c r="B481" s="23" t="s">
        <v>108</v>
      </c>
      <c r="C481" s="23" t="s">
        <v>311</v>
      </c>
      <c r="D481" s="24">
        <v>1877166.4382</v>
      </c>
      <c r="E481" s="24">
        <v>3441225.5480999998</v>
      </c>
      <c r="F481" s="25">
        <f t="shared" si="7"/>
        <v>5318391.9863</v>
      </c>
      <c r="L481" s="27"/>
      <c r="M481" s="27"/>
      <c r="N481" s="28"/>
      <c r="O481" s="28"/>
      <c r="P481" s="28"/>
    </row>
    <row r="482" spans="1:16" ht="36">
      <c r="A482" s="22">
        <v>477</v>
      </c>
      <c r="B482" s="23" t="s">
        <v>108</v>
      </c>
      <c r="C482" s="23" t="s">
        <v>313</v>
      </c>
      <c r="D482" s="24">
        <v>1253497.3559000001</v>
      </c>
      <c r="E482" s="24">
        <v>2297914.0463</v>
      </c>
      <c r="F482" s="25">
        <f t="shared" si="7"/>
        <v>3551411.4021999999</v>
      </c>
      <c r="L482" s="27"/>
      <c r="M482" s="27"/>
      <c r="N482" s="28"/>
      <c r="O482" s="28"/>
      <c r="P482" s="28"/>
    </row>
    <row r="483" spans="1:16" ht="18">
      <c r="A483" s="22">
        <v>478</v>
      </c>
      <c r="B483" s="23" t="s">
        <v>108</v>
      </c>
      <c r="C483" s="23" t="s">
        <v>315</v>
      </c>
      <c r="D483" s="24">
        <v>1817285.4909999999</v>
      </c>
      <c r="E483" s="24">
        <v>3331451.6671000002</v>
      </c>
      <c r="F483" s="25">
        <f t="shared" si="7"/>
        <v>5148737.1580999997</v>
      </c>
      <c r="L483" s="27"/>
      <c r="M483" s="27"/>
      <c r="N483" s="28"/>
      <c r="O483" s="28"/>
      <c r="P483" s="28"/>
    </row>
    <row r="484" spans="1:16" ht="18">
      <c r="A484" s="22">
        <v>479</v>
      </c>
      <c r="B484" s="23" t="s">
        <v>108</v>
      </c>
      <c r="C484" s="23" t="s">
        <v>317</v>
      </c>
      <c r="D484" s="24">
        <v>2272809.9331999999</v>
      </c>
      <c r="E484" s="24">
        <v>4166520.0532999998</v>
      </c>
      <c r="F484" s="25">
        <f t="shared" si="7"/>
        <v>6439329.9864999996</v>
      </c>
      <c r="L484" s="27"/>
      <c r="M484" s="27"/>
      <c r="N484" s="28"/>
      <c r="O484" s="28"/>
      <c r="P484" s="28"/>
    </row>
    <row r="485" spans="1:16" ht="18">
      <c r="A485" s="22">
        <v>480</v>
      </c>
      <c r="B485" s="23" t="s">
        <v>108</v>
      </c>
      <c r="C485" s="23" t="s">
        <v>320</v>
      </c>
      <c r="D485" s="24">
        <v>1716827.2312</v>
      </c>
      <c r="E485" s="24">
        <v>3147291.3694000002</v>
      </c>
      <c r="F485" s="25">
        <f t="shared" si="7"/>
        <v>4864118.6005999995</v>
      </c>
      <c r="L485" s="27"/>
      <c r="M485" s="27"/>
      <c r="N485" s="28"/>
      <c r="O485" s="28"/>
      <c r="P485" s="28"/>
    </row>
    <row r="486" spans="1:16" ht="18">
      <c r="A486" s="22">
        <v>481</v>
      </c>
      <c r="B486" s="23" t="s">
        <v>108</v>
      </c>
      <c r="C486" s="23" t="s">
        <v>321</v>
      </c>
      <c r="D486" s="24">
        <v>1625570.9003999999</v>
      </c>
      <c r="E486" s="24">
        <v>2980000.0676000002</v>
      </c>
      <c r="F486" s="25">
        <f t="shared" si="7"/>
        <v>4605570.9680000003</v>
      </c>
      <c r="L486" s="27"/>
      <c r="M486" s="27"/>
      <c r="N486" s="28"/>
      <c r="O486" s="28"/>
      <c r="P486" s="28"/>
    </row>
    <row r="487" spans="1:16" ht="18">
      <c r="A487" s="22">
        <v>482</v>
      </c>
      <c r="B487" s="23" t="s">
        <v>108</v>
      </c>
      <c r="C487" s="23" t="s">
        <v>323</v>
      </c>
      <c r="D487" s="24">
        <v>1743005.0155</v>
      </c>
      <c r="E487" s="24">
        <v>3195280.5397999999</v>
      </c>
      <c r="F487" s="25">
        <f t="shared" si="7"/>
        <v>4938285.5553000001</v>
      </c>
      <c r="L487" s="27"/>
      <c r="M487" s="27"/>
      <c r="N487" s="28"/>
      <c r="O487" s="28"/>
      <c r="P487" s="28"/>
    </row>
    <row r="488" spans="1:16" ht="18">
      <c r="A488" s="22">
        <v>483</v>
      </c>
      <c r="B488" s="23" t="s">
        <v>108</v>
      </c>
      <c r="C488" s="23" t="s">
        <v>325</v>
      </c>
      <c r="D488" s="24">
        <v>1705470.2102999999</v>
      </c>
      <c r="E488" s="24">
        <v>3126471.6540999999</v>
      </c>
      <c r="F488" s="25">
        <f t="shared" si="7"/>
        <v>4831941.8644000003</v>
      </c>
      <c r="L488" s="27"/>
      <c r="M488" s="27"/>
      <c r="N488" s="28"/>
      <c r="O488" s="28"/>
      <c r="P488" s="28"/>
    </row>
    <row r="489" spans="1:16" ht="18">
      <c r="A489" s="22">
        <v>484</v>
      </c>
      <c r="B489" s="23" t="s">
        <v>109</v>
      </c>
      <c r="C489" s="23" t="s">
        <v>329</v>
      </c>
      <c r="D489" s="24">
        <v>1472933.6199</v>
      </c>
      <c r="E489" s="24">
        <v>2700185.077</v>
      </c>
      <c r="F489" s="25">
        <f t="shared" si="7"/>
        <v>4173118.6968999999</v>
      </c>
      <c r="L489" s="27"/>
      <c r="M489" s="27"/>
      <c r="N489" s="28"/>
      <c r="O489" s="28"/>
      <c r="P489" s="28"/>
    </row>
    <row r="490" spans="1:16" ht="18">
      <c r="A490" s="22">
        <v>485</v>
      </c>
      <c r="B490" s="23" t="s">
        <v>109</v>
      </c>
      <c r="C490" s="23" t="s">
        <v>331</v>
      </c>
      <c r="D490" s="24">
        <v>2422153.9498000001</v>
      </c>
      <c r="E490" s="24">
        <v>4440297.8255000003</v>
      </c>
      <c r="F490" s="25">
        <f t="shared" si="7"/>
        <v>6862451.7752999999</v>
      </c>
      <c r="L490" s="27"/>
      <c r="M490" s="27"/>
      <c r="N490" s="28"/>
      <c r="O490" s="28"/>
      <c r="P490" s="28"/>
    </row>
    <row r="491" spans="1:16" ht="18">
      <c r="A491" s="22">
        <v>486</v>
      </c>
      <c r="B491" s="23" t="s">
        <v>109</v>
      </c>
      <c r="C491" s="23" t="s">
        <v>333</v>
      </c>
      <c r="D491" s="24">
        <v>1856428.9617999999</v>
      </c>
      <c r="E491" s="24">
        <v>3403209.5619000001</v>
      </c>
      <c r="F491" s="25">
        <f t="shared" si="7"/>
        <v>5259638.5236999998</v>
      </c>
      <c r="L491" s="27"/>
      <c r="M491" s="27"/>
      <c r="N491" s="28"/>
      <c r="O491" s="28"/>
      <c r="P491" s="28"/>
    </row>
    <row r="492" spans="1:16" ht="18">
      <c r="A492" s="22">
        <v>487</v>
      </c>
      <c r="B492" s="23" t="s">
        <v>109</v>
      </c>
      <c r="C492" s="23" t="s">
        <v>99</v>
      </c>
      <c r="D492" s="24">
        <v>1130523.939</v>
      </c>
      <c r="E492" s="24">
        <v>2072478.9143000001</v>
      </c>
      <c r="F492" s="25">
        <f t="shared" si="7"/>
        <v>3203002.8533000001</v>
      </c>
      <c r="L492" s="27"/>
      <c r="M492" s="27"/>
      <c r="N492" s="28"/>
      <c r="O492" s="28"/>
      <c r="P492" s="28"/>
    </row>
    <row r="493" spans="1:16" ht="18">
      <c r="A493" s="22">
        <v>488</v>
      </c>
      <c r="B493" s="23" t="s">
        <v>109</v>
      </c>
      <c r="C493" s="23" t="s">
        <v>336</v>
      </c>
      <c r="D493" s="24">
        <v>1961577.0135999999</v>
      </c>
      <c r="E493" s="24">
        <v>3595967.1963</v>
      </c>
      <c r="F493" s="25">
        <f t="shared" si="7"/>
        <v>5557544.2099000001</v>
      </c>
      <c r="L493" s="27"/>
      <c r="M493" s="27"/>
      <c r="N493" s="28"/>
      <c r="O493" s="28"/>
      <c r="P493" s="28"/>
    </row>
    <row r="494" spans="1:16" ht="18">
      <c r="A494" s="22">
        <v>489</v>
      </c>
      <c r="B494" s="23" t="s">
        <v>109</v>
      </c>
      <c r="C494" s="23" t="s">
        <v>338</v>
      </c>
      <c r="D494" s="24">
        <v>1685950.4955</v>
      </c>
      <c r="E494" s="24">
        <v>3090688.0710999998</v>
      </c>
      <c r="F494" s="25">
        <f t="shared" si="7"/>
        <v>4776638.5665999996</v>
      </c>
      <c r="L494" s="27"/>
      <c r="M494" s="27"/>
      <c r="N494" s="28"/>
      <c r="O494" s="28"/>
      <c r="P494" s="28"/>
    </row>
    <row r="495" spans="1:16" ht="18">
      <c r="A495" s="22">
        <v>490</v>
      </c>
      <c r="B495" s="23" t="s">
        <v>109</v>
      </c>
      <c r="C495" s="23" t="s">
        <v>340</v>
      </c>
      <c r="D495" s="24">
        <v>1704120.3526999999</v>
      </c>
      <c r="E495" s="24">
        <v>3123997.0924999998</v>
      </c>
      <c r="F495" s="25">
        <f t="shared" si="7"/>
        <v>4828117.4452</v>
      </c>
      <c r="L495" s="27"/>
      <c r="M495" s="27"/>
      <c r="N495" s="28"/>
      <c r="O495" s="28"/>
      <c r="P495" s="28"/>
    </row>
    <row r="496" spans="1:16" ht="18">
      <c r="A496" s="22">
        <v>491</v>
      </c>
      <c r="B496" s="23" t="s">
        <v>109</v>
      </c>
      <c r="C496" s="23" t="s">
        <v>342</v>
      </c>
      <c r="D496" s="24">
        <v>2009531.7742000001</v>
      </c>
      <c r="E496" s="24">
        <v>3683877.9665999999</v>
      </c>
      <c r="F496" s="25">
        <f t="shared" si="7"/>
        <v>5693409.7407999998</v>
      </c>
      <c r="L496" s="27"/>
      <c r="M496" s="27"/>
      <c r="N496" s="28"/>
      <c r="O496" s="28"/>
      <c r="P496" s="28"/>
    </row>
    <row r="497" spans="1:16" ht="18">
      <c r="A497" s="22">
        <v>492</v>
      </c>
      <c r="B497" s="23" t="s">
        <v>109</v>
      </c>
      <c r="C497" s="23" t="s">
        <v>344</v>
      </c>
      <c r="D497" s="24">
        <v>1452759.7257000001</v>
      </c>
      <c r="E497" s="24">
        <v>2663202.2508</v>
      </c>
      <c r="F497" s="25">
        <f t="shared" si="7"/>
        <v>4115961.9764999999</v>
      </c>
      <c r="L497" s="27"/>
      <c r="M497" s="27"/>
      <c r="N497" s="28"/>
      <c r="O497" s="28"/>
      <c r="P497" s="28"/>
    </row>
    <row r="498" spans="1:16" ht="18">
      <c r="A498" s="22">
        <v>493</v>
      </c>
      <c r="B498" s="23" t="s">
        <v>109</v>
      </c>
      <c r="C498" s="23" t="s">
        <v>346</v>
      </c>
      <c r="D498" s="24">
        <v>1931919.2291000001</v>
      </c>
      <c r="E498" s="24">
        <v>3541598.4821000001</v>
      </c>
      <c r="F498" s="25">
        <f t="shared" si="7"/>
        <v>5473517.7111999998</v>
      </c>
      <c r="L498" s="27"/>
      <c r="M498" s="27"/>
      <c r="N498" s="28"/>
      <c r="O498" s="28"/>
      <c r="P498" s="28"/>
    </row>
    <row r="499" spans="1:16" ht="18">
      <c r="A499" s="22">
        <v>494</v>
      </c>
      <c r="B499" s="23" t="s">
        <v>109</v>
      </c>
      <c r="C499" s="23" t="s">
        <v>348</v>
      </c>
      <c r="D499" s="24">
        <v>1531489.0822999999</v>
      </c>
      <c r="E499" s="24">
        <v>2807529.0765</v>
      </c>
      <c r="F499" s="25">
        <f t="shared" si="7"/>
        <v>4339018.1588000003</v>
      </c>
      <c r="L499" s="27"/>
      <c r="M499" s="27"/>
      <c r="N499" s="28"/>
      <c r="O499" s="28"/>
      <c r="P499" s="28"/>
    </row>
    <row r="500" spans="1:16" ht="18">
      <c r="A500" s="22">
        <v>495</v>
      </c>
      <c r="B500" s="23" t="s">
        <v>109</v>
      </c>
      <c r="C500" s="23" t="s">
        <v>350</v>
      </c>
      <c r="D500" s="24">
        <v>1360318.8772</v>
      </c>
      <c r="E500" s="24">
        <v>2493739.4887999999</v>
      </c>
      <c r="F500" s="25">
        <f t="shared" si="7"/>
        <v>3854058.3659999999</v>
      </c>
      <c r="L500" s="27"/>
      <c r="M500" s="27"/>
      <c r="N500" s="28"/>
      <c r="O500" s="28"/>
      <c r="P500" s="28"/>
    </row>
    <row r="501" spans="1:16" ht="18">
      <c r="A501" s="22">
        <v>496</v>
      </c>
      <c r="B501" s="23" t="s">
        <v>109</v>
      </c>
      <c r="C501" s="23" t="s">
        <v>352</v>
      </c>
      <c r="D501" s="24">
        <v>1138201.7037</v>
      </c>
      <c r="E501" s="24">
        <v>2086553.8089000001</v>
      </c>
      <c r="F501" s="25">
        <f t="shared" si="7"/>
        <v>3224755.5126</v>
      </c>
      <c r="L501" s="27"/>
      <c r="M501" s="27"/>
      <c r="N501" s="28"/>
      <c r="O501" s="28"/>
      <c r="P501" s="28"/>
    </row>
    <row r="502" spans="1:16" ht="18">
      <c r="A502" s="22">
        <v>497</v>
      </c>
      <c r="B502" s="23" t="s">
        <v>109</v>
      </c>
      <c r="C502" s="23" t="s">
        <v>354</v>
      </c>
      <c r="D502" s="24">
        <v>1133375.1808</v>
      </c>
      <c r="E502" s="24">
        <v>2077705.8167000001</v>
      </c>
      <c r="F502" s="25">
        <f t="shared" si="7"/>
        <v>3211080.9975000001</v>
      </c>
      <c r="L502" s="27"/>
      <c r="M502" s="27"/>
      <c r="N502" s="28"/>
      <c r="O502" s="28"/>
      <c r="P502" s="28"/>
    </row>
    <row r="503" spans="1:16" ht="18">
      <c r="A503" s="22">
        <v>498</v>
      </c>
      <c r="B503" s="23" t="s">
        <v>109</v>
      </c>
      <c r="C503" s="23" t="s">
        <v>356</v>
      </c>
      <c r="D503" s="24">
        <v>1294125.912</v>
      </c>
      <c r="E503" s="24">
        <v>2372394.4027999998</v>
      </c>
      <c r="F503" s="25">
        <f t="shared" si="7"/>
        <v>3666520.3147999998</v>
      </c>
      <c r="L503" s="27"/>
      <c r="M503" s="27"/>
      <c r="N503" s="28"/>
      <c r="O503" s="28"/>
      <c r="P503" s="28"/>
    </row>
    <row r="504" spans="1:16" ht="18">
      <c r="A504" s="22">
        <v>499</v>
      </c>
      <c r="B504" s="23" t="s">
        <v>109</v>
      </c>
      <c r="C504" s="23" t="s">
        <v>358</v>
      </c>
      <c r="D504" s="24">
        <v>1566340.1725999999</v>
      </c>
      <c r="E504" s="24">
        <v>2871418.1701000002</v>
      </c>
      <c r="F504" s="25">
        <f t="shared" si="7"/>
        <v>4437758.3426999999</v>
      </c>
      <c r="L504" s="27"/>
      <c r="M504" s="27"/>
      <c r="N504" s="28"/>
      <c r="O504" s="28"/>
      <c r="P504" s="28"/>
    </row>
    <row r="505" spans="1:16" ht="18">
      <c r="A505" s="22">
        <v>500</v>
      </c>
      <c r="B505" s="23" t="s">
        <v>110</v>
      </c>
      <c r="C505" s="23" t="s">
        <v>363</v>
      </c>
      <c r="D505" s="24">
        <v>2198064.5454000002</v>
      </c>
      <c r="E505" s="24">
        <v>4029496.6477999999</v>
      </c>
      <c r="F505" s="25">
        <f t="shared" si="7"/>
        <v>6227561.1931999996</v>
      </c>
      <c r="L505" s="27"/>
      <c r="M505" s="27"/>
      <c r="N505" s="28"/>
      <c r="O505" s="28"/>
      <c r="P505" s="28"/>
    </row>
    <row r="506" spans="1:16" ht="36">
      <c r="A506" s="22">
        <v>501</v>
      </c>
      <c r="B506" s="23" t="s">
        <v>110</v>
      </c>
      <c r="C506" s="23" t="s">
        <v>365</v>
      </c>
      <c r="D506" s="24">
        <v>2825321.4572000001</v>
      </c>
      <c r="E506" s="24">
        <v>5179385.3664999995</v>
      </c>
      <c r="F506" s="25">
        <f t="shared" si="7"/>
        <v>8004706.8236999996</v>
      </c>
      <c r="L506" s="27"/>
      <c r="M506" s="27"/>
      <c r="N506" s="28"/>
      <c r="O506" s="28"/>
      <c r="P506" s="28"/>
    </row>
    <row r="507" spans="1:16" ht="18">
      <c r="A507" s="22">
        <v>502</v>
      </c>
      <c r="B507" s="23" t="s">
        <v>110</v>
      </c>
      <c r="C507" s="23" t="s">
        <v>367</v>
      </c>
      <c r="D507" s="24">
        <v>4556369.6265000002</v>
      </c>
      <c r="E507" s="24">
        <v>8352746.5899999999</v>
      </c>
      <c r="F507" s="25">
        <f t="shared" si="7"/>
        <v>12909116.216499999</v>
      </c>
      <c r="L507" s="27"/>
      <c r="M507" s="27"/>
      <c r="N507" s="28"/>
      <c r="O507" s="28"/>
      <c r="P507" s="28"/>
    </row>
    <row r="508" spans="1:16" ht="18">
      <c r="A508" s="22">
        <v>503</v>
      </c>
      <c r="B508" s="23" t="s">
        <v>110</v>
      </c>
      <c r="C508" s="23" t="s">
        <v>369</v>
      </c>
      <c r="D508" s="24">
        <v>1780827.4787000001</v>
      </c>
      <c r="E508" s="24">
        <v>3264616.7606000002</v>
      </c>
      <c r="F508" s="25">
        <f t="shared" si="7"/>
        <v>5045444.2392999995</v>
      </c>
      <c r="L508" s="27"/>
      <c r="M508" s="27"/>
      <c r="N508" s="28"/>
      <c r="O508" s="28"/>
      <c r="P508" s="28"/>
    </row>
    <row r="509" spans="1:16" ht="18">
      <c r="A509" s="22">
        <v>504</v>
      </c>
      <c r="B509" s="23" t="s">
        <v>110</v>
      </c>
      <c r="C509" s="23" t="s">
        <v>371</v>
      </c>
      <c r="D509" s="24">
        <v>1497223.696</v>
      </c>
      <c r="E509" s="24">
        <v>2744713.6967000002</v>
      </c>
      <c r="F509" s="25">
        <f t="shared" si="7"/>
        <v>4241937.3926999997</v>
      </c>
      <c r="L509" s="27"/>
      <c r="M509" s="27"/>
      <c r="N509" s="28"/>
      <c r="O509" s="28"/>
      <c r="P509" s="28"/>
    </row>
    <row r="510" spans="1:16" ht="18">
      <c r="A510" s="22">
        <v>505</v>
      </c>
      <c r="B510" s="23" t="s">
        <v>110</v>
      </c>
      <c r="C510" s="23" t="s">
        <v>373</v>
      </c>
      <c r="D510" s="24">
        <v>1673840.8544999999</v>
      </c>
      <c r="E510" s="24">
        <v>3068488.6510999999</v>
      </c>
      <c r="F510" s="25">
        <f t="shared" si="7"/>
        <v>4742329.5055999998</v>
      </c>
      <c r="L510" s="27"/>
      <c r="M510" s="27"/>
      <c r="N510" s="28"/>
      <c r="O510" s="28"/>
      <c r="P510" s="28"/>
    </row>
    <row r="511" spans="1:16" ht="18">
      <c r="A511" s="22">
        <v>506</v>
      </c>
      <c r="B511" s="23" t="s">
        <v>110</v>
      </c>
      <c r="C511" s="23" t="s">
        <v>375</v>
      </c>
      <c r="D511" s="24">
        <v>1536841.6301</v>
      </c>
      <c r="E511" s="24">
        <v>2817341.3785999999</v>
      </c>
      <c r="F511" s="25">
        <f t="shared" si="7"/>
        <v>4354183.0087000001</v>
      </c>
      <c r="L511" s="27"/>
      <c r="M511" s="27"/>
      <c r="N511" s="28"/>
      <c r="O511" s="28"/>
      <c r="P511" s="28"/>
    </row>
    <row r="512" spans="1:16" ht="18">
      <c r="A512" s="22">
        <v>507</v>
      </c>
      <c r="B512" s="23" t="s">
        <v>110</v>
      </c>
      <c r="C512" s="23" t="s">
        <v>377</v>
      </c>
      <c r="D512" s="24">
        <v>1854035.9302000001</v>
      </c>
      <c r="E512" s="24">
        <v>3398822.6512000002</v>
      </c>
      <c r="F512" s="25">
        <f t="shared" si="7"/>
        <v>5252858.5813999996</v>
      </c>
      <c r="L512" s="27"/>
      <c r="M512" s="27"/>
      <c r="N512" s="28"/>
      <c r="O512" s="28"/>
      <c r="P512" s="28"/>
    </row>
    <row r="513" spans="1:16" ht="18">
      <c r="A513" s="22">
        <v>508</v>
      </c>
      <c r="B513" s="23" t="s">
        <v>110</v>
      </c>
      <c r="C513" s="23" t="s">
        <v>380</v>
      </c>
      <c r="D513" s="24">
        <v>1238007.598</v>
      </c>
      <c r="E513" s="24">
        <v>2269518.1889</v>
      </c>
      <c r="F513" s="25">
        <f t="shared" si="7"/>
        <v>3507525.7869000002</v>
      </c>
      <c r="L513" s="27"/>
      <c r="M513" s="27"/>
      <c r="N513" s="28"/>
      <c r="O513" s="28"/>
      <c r="P513" s="28"/>
    </row>
    <row r="514" spans="1:16" ht="18">
      <c r="A514" s="22">
        <v>509</v>
      </c>
      <c r="B514" s="23" t="s">
        <v>110</v>
      </c>
      <c r="C514" s="23" t="s">
        <v>382</v>
      </c>
      <c r="D514" s="24">
        <v>2110927.6003999999</v>
      </c>
      <c r="E514" s="24">
        <v>3869757.0129999998</v>
      </c>
      <c r="F514" s="25">
        <f t="shared" si="7"/>
        <v>5980684.6134000001</v>
      </c>
      <c r="L514" s="27"/>
      <c r="M514" s="27"/>
      <c r="N514" s="28"/>
      <c r="O514" s="28"/>
      <c r="P514" s="28"/>
    </row>
    <row r="515" spans="1:16" ht="18">
      <c r="A515" s="22">
        <v>510</v>
      </c>
      <c r="B515" s="23" t="s">
        <v>110</v>
      </c>
      <c r="C515" s="23" t="s">
        <v>384</v>
      </c>
      <c r="D515" s="24">
        <v>1824792.4831000001</v>
      </c>
      <c r="E515" s="24">
        <v>3345213.5011999998</v>
      </c>
      <c r="F515" s="25">
        <f t="shared" si="7"/>
        <v>5170005.9842999997</v>
      </c>
      <c r="L515" s="27"/>
      <c r="M515" s="27"/>
      <c r="N515" s="28"/>
      <c r="O515" s="28"/>
      <c r="P515" s="28"/>
    </row>
    <row r="516" spans="1:16" ht="18">
      <c r="A516" s="22">
        <v>511</v>
      </c>
      <c r="B516" s="23" t="s">
        <v>110</v>
      </c>
      <c r="C516" s="23" t="s">
        <v>386</v>
      </c>
      <c r="D516" s="24">
        <v>2508999.156</v>
      </c>
      <c r="E516" s="24">
        <v>4599502.6441000002</v>
      </c>
      <c r="F516" s="25">
        <f t="shared" si="7"/>
        <v>7108501.8000999996</v>
      </c>
      <c r="L516" s="27"/>
      <c r="M516" s="27"/>
      <c r="N516" s="28"/>
      <c r="O516" s="28"/>
      <c r="P516" s="28"/>
    </row>
    <row r="517" spans="1:16" ht="18">
      <c r="A517" s="22">
        <v>512</v>
      </c>
      <c r="B517" s="23" t="s">
        <v>110</v>
      </c>
      <c r="C517" s="23" t="s">
        <v>388</v>
      </c>
      <c r="D517" s="24">
        <v>2714574.9689000002</v>
      </c>
      <c r="E517" s="24">
        <v>4976364.6660000002</v>
      </c>
      <c r="F517" s="25">
        <f t="shared" si="7"/>
        <v>7690939.6348999999</v>
      </c>
      <c r="L517" s="27"/>
      <c r="M517" s="27"/>
      <c r="N517" s="28"/>
      <c r="O517" s="28"/>
      <c r="P517" s="28"/>
    </row>
    <row r="518" spans="1:16" ht="18">
      <c r="A518" s="22">
        <v>513</v>
      </c>
      <c r="B518" s="23" t="s">
        <v>110</v>
      </c>
      <c r="C518" s="23" t="s">
        <v>390</v>
      </c>
      <c r="D518" s="24">
        <v>1461297.6783</v>
      </c>
      <c r="E518" s="24">
        <v>2678854.0438000001</v>
      </c>
      <c r="F518" s="25">
        <f t="shared" si="7"/>
        <v>4140151.7220999999</v>
      </c>
      <c r="L518" s="27"/>
      <c r="M518" s="27"/>
      <c r="N518" s="28"/>
      <c r="O518" s="28"/>
      <c r="P518" s="28"/>
    </row>
    <row r="519" spans="1:16" ht="36">
      <c r="A519" s="22">
        <v>514</v>
      </c>
      <c r="B519" s="23" t="s">
        <v>110</v>
      </c>
      <c r="C519" s="23" t="s">
        <v>392</v>
      </c>
      <c r="D519" s="24">
        <v>1763290.3363999999</v>
      </c>
      <c r="E519" s="24">
        <v>3232467.6337000001</v>
      </c>
      <c r="F519" s="25">
        <f t="shared" ref="F519:F582" si="8">D519+E519</f>
        <v>4995757.9700999996</v>
      </c>
      <c r="L519" s="27"/>
      <c r="M519" s="27"/>
      <c r="N519" s="28"/>
      <c r="O519" s="28"/>
      <c r="P519" s="28"/>
    </row>
    <row r="520" spans="1:16" ht="18">
      <c r="A520" s="22">
        <v>515</v>
      </c>
      <c r="B520" s="23" t="s">
        <v>110</v>
      </c>
      <c r="C520" s="23" t="s">
        <v>394</v>
      </c>
      <c r="D520" s="24">
        <v>2639778.1094</v>
      </c>
      <c r="E520" s="24">
        <v>4839246.9024999999</v>
      </c>
      <c r="F520" s="25">
        <f t="shared" si="8"/>
        <v>7479025.0119000003</v>
      </c>
      <c r="L520" s="27"/>
      <c r="M520" s="27"/>
      <c r="N520" s="28"/>
      <c r="O520" s="28"/>
      <c r="P520" s="28"/>
    </row>
    <row r="521" spans="1:16" ht="18">
      <c r="A521" s="22">
        <v>516</v>
      </c>
      <c r="B521" s="23" t="s">
        <v>110</v>
      </c>
      <c r="C521" s="23" t="s">
        <v>396</v>
      </c>
      <c r="D521" s="24">
        <v>2561426.8659000001</v>
      </c>
      <c r="E521" s="24">
        <v>4695613.2345000003</v>
      </c>
      <c r="F521" s="25">
        <f t="shared" si="8"/>
        <v>7257040.1003999999</v>
      </c>
      <c r="L521" s="27"/>
      <c r="M521" s="27"/>
      <c r="N521" s="28"/>
      <c r="O521" s="28"/>
      <c r="P521" s="28"/>
    </row>
    <row r="522" spans="1:16" ht="18">
      <c r="A522" s="22">
        <v>517</v>
      </c>
      <c r="B522" s="23" t="s">
        <v>110</v>
      </c>
      <c r="C522" s="23" t="s">
        <v>398</v>
      </c>
      <c r="D522" s="24">
        <v>2615431.0375999999</v>
      </c>
      <c r="E522" s="24">
        <v>4794613.7981000002</v>
      </c>
      <c r="F522" s="25">
        <f t="shared" si="8"/>
        <v>7410044.8356999997</v>
      </c>
      <c r="L522" s="27"/>
      <c r="M522" s="27"/>
      <c r="N522" s="28"/>
      <c r="O522" s="28"/>
      <c r="P522" s="28"/>
    </row>
    <row r="523" spans="1:16" ht="18">
      <c r="A523" s="22">
        <v>518</v>
      </c>
      <c r="B523" s="23" t="s">
        <v>110</v>
      </c>
      <c r="C523" s="23" t="s">
        <v>400</v>
      </c>
      <c r="D523" s="24">
        <v>2022791.3526000001</v>
      </c>
      <c r="E523" s="24">
        <v>3708185.4542</v>
      </c>
      <c r="F523" s="25">
        <f t="shared" si="8"/>
        <v>5730976.8068000004</v>
      </c>
      <c r="L523" s="27"/>
      <c r="M523" s="27"/>
      <c r="N523" s="28"/>
      <c r="O523" s="28"/>
      <c r="P523" s="28"/>
    </row>
    <row r="524" spans="1:16" ht="18">
      <c r="A524" s="22">
        <v>519</v>
      </c>
      <c r="B524" s="23" t="s">
        <v>110</v>
      </c>
      <c r="C524" s="23" t="s">
        <v>402</v>
      </c>
      <c r="D524" s="24">
        <v>2313815.9210999999</v>
      </c>
      <c r="E524" s="24">
        <v>4241692.3185000001</v>
      </c>
      <c r="F524" s="25">
        <f t="shared" si="8"/>
        <v>6555508.2396</v>
      </c>
      <c r="L524" s="27"/>
      <c r="M524" s="27"/>
      <c r="N524" s="28"/>
      <c r="O524" s="28"/>
      <c r="P524" s="28"/>
    </row>
    <row r="525" spans="1:16" ht="36">
      <c r="A525" s="22">
        <v>520</v>
      </c>
      <c r="B525" s="23" t="s">
        <v>111</v>
      </c>
      <c r="C525" s="23" t="s">
        <v>406</v>
      </c>
      <c r="D525" s="24">
        <v>1513932.7450000001</v>
      </c>
      <c r="E525" s="24">
        <v>2775344.7612000001</v>
      </c>
      <c r="F525" s="25">
        <f t="shared" si="8"/>
        <v>4289277.5061999997</v>
      </c>
      <c r="L525" s="27"/>
      <c r="M525" s="27"/>
      <c r="N525" s="28"/>
      <c r="O525" s="28"/>
      <c r="P525" s="28"/>
    </row>
    <row r="526" spans="1:16" ht="36">
      <c r="A526" s="22">
        <v>521</v>
      </c>
      <c r="B526" s="23" t="s">
        <v>111</v>
      </c>
      <c r="C526" s="23" t="s">
        <v>408</v>
      </c>
      <c r="D526" s="24">
        <v>1706475.5596</v>
      </c>
      <c r="E526" s="24">
        <v>3128314.6627000002</v>
      </c>
      <c r="F526" s="25">
        <f t="shared" si="8"/>
        <v>4834790.2222999996</v>
      </c>
      <c r="L526" s="27"/>
      <c r="M526" s="27"/>
      <c r="N526" s="28"/>
      <c r="O526" s="28"/>
      <c r="P526" s="28"/>
    </row>
    <row r="527" spans="1:16" ht="36">
      <c r="A527" s="22">
        <v>522</v>
      </c>
      <c r="B527" s="23" t="s">
        <v>111</v>
      </c>
      <c r="C527" s="23" t="s">
        <v>410</v>
      </c>
      <c r="D527" s="24">
        <v>1747279.4897</v>
      </c>
      <c r="E527" s="24">
        <v>3203116.5151</v>
      </c>
      <c r="F527" s="25">
        <f t="shared" si="8"/>
        <v>4950396.0048000002</v>
      </c>
      <c r="L527" s="27"/>
      <c r="M527" s="27"/>
      <c r="N527" s="28"/>
      <c r="O527" s="28"/>
      <c r="P527" s="28"/>
    </row>
    <row r="528" spans="1:16" ht="36">
      <c r="A528" s="22">
        <v>523</v>
      </c>
      <c r="B528" s="23" t="s">
        <v>111</v>
      </c>
      <c r="C528" s="23" t="s">
        <v>412</v>
      </c>
      <c r="D528" s="24">
        <v>2061551.6876000001</v>
      </c>
      <c r="E528" s="24">
        <v>3779240.9835999999</v>
      </c>
      <c r="F528" s="25">
        <f t="shared" si="8"/>
        <v>5840792.6711999997</v>
      </c>
      <c r="L528" s="27"/>
      <c r="M528" s="27"/>
      <c r="N528" s="28"/>
      <c r="O528" s="28"/>
      <c r="P528" s="28"/>
    </row>
    <row r="529" spans="1:16" ht="36">
      <c r="A529" s="22">
        <v>524</v>
      </c>
      <c r="B529" s="23" t="s">
        <v>111</v>
      </c>
      <c r="C529" s="23" t="s">
        <v>414</v>
      </c>
      <c r="D529" s="24">
        <v>1472036.6225000001</v>
      </c>
      <c r="E529" s="24">
        <v>2698540.6993999998</v>
      </c>
      <c r="F529" s="25">
        <f t="shared" si="8"/>
        <v>4170577.3218999999</v>
      </c>
      <c r="L529" s="27"/>
      <c r="M529" s="27"/>
      <c r="N529" s="28"/>
      <c r="O529" s="28"/>
      <c r="P529" s="28"/>
    </row>
    <row r="530" spans="1:16" ht="36">
      <c r="A530" s="22">
        <v>525</v>
      </c>
      <c r="B530" s="23" t="s">
        <v>111</v>
      </c>
      <c r="C530" s="23" t="s">
        <v>416</v>
      </c>
      <c r="D530" s="24">
        <v>1384206.5426</v>
      </c>
      <c r="E530" s="24">
        <v>2537530.4081999999</v>
      </c>
      <c r="F530" s="25">
        <f t="shared" si="8"/>
        <v>3921736.9508000002</v>
      </c>
      <c r="L530" s="27"/>
      <c r="M530" s="27"/>
      <c r="N530" s="28"/>
      <c r="O530" s="28"/>
      <c r="P530" s="28"/>
    </row>
    <row r="531" spans="1:16" ht="36">
      <c r="A531" s="22">
        <v>526</v>
      </c>
      <c r="B531" s="23" t="s">
        <v>111</v>
      </c>
      <c r="C531" s="23" t="s">
        <v>418</v>
      </c>
      <c r="D531" s="24">
        <v>1581580.3007</v>
      </c>
      <c r="E531" s="24">
        <v>2899356.4057</v>
      </c>
      <c r="F531" s="25">
        <f t="shared" si="8"/>
        <v>4480936.7063999996</v>
      </c>
      <c r="L531" s="27"/>
      <c r="M531" s="27"/>
      <c r="N531" s="28"/>
      <c r="O531" s="28"/>
      <c r="P531" s="28"/>
    </row>
    <row r="532" spans="1:16" ht="36">
      <c r="A532" s="22">
        <v>527</v>
      </c>
      <c r="B532" s="23" t="s">
        <v>111</v>
      </c>
      <c r="C532" s="23" t="s">
        <v>420</v>
      </c>
      <c r="D532" s="24">
        <v>2474791.7831000001</v>
      </c>
      <c r="E532" s="24">
        <v>4536793.6146</v>
      </c>
      <c r="F532" s="25">
        <f t="shared" si="8"/>
        <v>7011585.3976999996</v>
      </c>
      <c r="L532" s="27"/>
      <c r="M532" s="27"/>
      <c r="N532" s="28"/>
      <c r="O532" s="28"/>
      <c r="P532" s="28"/>
    </row>
    <row r="533" spans="1:16" ht="36">
      <c r="A533" s="22">
        <v>528</v>
      </c>
      <c r="B533" s="23" t="s">
        <v>111</v>
      </c>
      <c r="C533" s="23" t="s">
        <v>422</v>
      </c>
      <c r="D533" s="24">
        <v>2293499.7941999999</v>
      </c>
      <c r="E533" s="24">
        <v>4204448.7510000002</v>
      </c>
      <c r="F533" s="25">
        <f t="shared" si="8"/>
        <v>6497948.5451999996</v>
      </c>
      <c r="L533" s="27"/>
      <c r="M533" s="27"/>
      <c r="N533" s="28"/>
      <c r="O533" s="28"/>
      <c r="P533" s="28"/>
    </row>
    <row r="534" spans="1:16" ht="36">
      <c r="A534" s="22">
        <v>529</v>
      </c>
      <c r="B534" s="23" t="s">
        <v>111</v>
      </c>
      <c r="C534" s="23" t="s">
        <v>424</v>
      </c>
      <c r="D534" s="24">
        <v>1754492.4239000001</v>
      </c>
      <c r="E534" s="24">
        <v>3216339.2815999999</v>
      </c>
      <c r="F534" s="25">
        <f t="shared" si="8"/>
        <v>4970831.7055000002</v>
      </c>
      <c r="L534" s="27"/>
      <c r="M534" s="27"/>
      <c r="N534" s="28"/>
      <c r="O534" s="28"/>
      <c r="P534" s="28"/>
    </row>
    <row r="535" spans="1:16" ht="36">
      <c r="A535" s="22">
        <v>530</v>
      </c>
      <c r="B535" s="23" t="s">
        <v>111</v>
      </c>
      <c r="C535" s="23" t="s">
        <v>405</v>
      </c>
      <c r="D535" s="24">
        <v>1679388.2995</v>
      </c>
      <c r="E535" s="24">
        <v>3078658.2393999998</v>
      </c>
      <c r="F535" s="25">
        <f t="shared" si="8"/>
        <v>4758046.5389</v>
      </c>
      <c r="L535" s="27"/>
      <c r="M535" s="27"/>
      <c r="N535" s="28"/>
      <c r="O535" s="28"/>
      <c r="P535" s="28"/>
    </row>
    <row r="536" spans="1:16" ht="36">
      <c r="A536" s="22">
        <v>531</v>
      </c>
      <c r="B536" s="23" t="s">
        <v>111</v>
      </c>
      <c r="C536" s="23" t="s">
        <v>428</v>
      </c>
      <c r="D536" s="24">
        <v>1784229.5286999999</v>
      </c>
      <c r="E536" s="24">
        <v>3270853.4059000001</v>
      </c>
      <c r="F536" s="25">
        <f t="shared" si="8"/>
        <v>5055082.9346000003</v>
      </c>
      <c r="L536" s="27"/>
      <c r="M536" s="27"/>
      <c r="N536" s="28"/>
      <c r="O536" s="28"/>
      <c r="P536" s="28"/>
    </row>
    <row r="537" spans="1:16" ht="36">
      <c r="A537" s="22">
        <v>532</v>
      </c>
      <c r="B537" s="23" t="s">
        <v>111</v>
      </c>
      <c r="C537" s="23" t="s">
        <v>430</v>
      </c>
      <c r="D537" s="24">
        <v>1432317.4051999999</v>
      </c>
      <c r="E537" s="24">
        <v>2625727.3450000002</v>
      </c>
      <c r="F537" s="25">
        <f t="shared" si="8"/>
        <v>4058044.7502000001</v>
      </c>
      <c r="L537" s="27"/>
      <c r="M537" s="27"/>
      <c r="N537" s="28"/>
      <c r="O537" s="28"/>
      <c r="P537" s="28"/>
    </row>
    <row r="538" spans="1:16" ht="18">
      <c r="A538" s="22">
        <v>533</v>
      </c>
      <c r="B538" s="23" t="s">
        <v>112</v>
      </c>
      <c r="C538" s="23" t="s">
        <v>434</v>
      </c>
      <c r="D538" s="24">
        <v>1574939.4335</v>
      </c>
      <c r="E538" s="24">
        <v>2887182.3536999999</v>
      </c>
      <c r="F538" s="25">
        <f t="shared" si="8"/>
        <v>4462121.7872000001</v>
      </c>
      <c r="L538" s="27"/>
      <c r="M538" s="27"/>
      <c r="N538" s="28"/>
      <c r="O538" s="28"/>
      <c r="P538" s="28"/>
    </row>
    <row r="539" spans="1:16" ht="18">
      <c r="A539" s="22">
        <v>534</v>
      </c>
      <c r="B539" s="23" t="s">
        <v>112</v>
      </c>
      <c r="C539" s="23" t="s">
        <v>436</v>
      </c>
      <c r="D539" s="24">
        <v>1352192.8884999999</v>
      </c>
      <c r="E539" s="24">
        <v>2478842.9087</v>
      </c>
      <c r="F539" s="25">
        <f t="shared" si="8"/>
        <v>3831035.7971999999</v>
      </c>
      <c r="L539" s="27"/>
      <c r="M539" s="27"/>
      <c r="N539" s="28"/>
      <c r="O539" s="28"/>
      <c r="P539" s="28"/>
    </row>
    <row r="540" spans="1:16" ht="18">
      <c r="A540" s="22">
        <v>535</v>
      </c>
      <c r="B540" s="23" t="s">
        <v>112</v>
      </c>
      <c r="C540" s="23" t="s">
        <v>438</v>
      </c>
      <c r="D540" s="24">
        <v>1548541.5787</v>
      </c>
      <c r="E540" s="24">
        <v>2838789.7494999999</v>
      </c>
      <c r="F540" s="25">
        <f t="shared" si="8"/>
        <v>4387331.3282000003</v>
      </c>
      <c r="L540" s="27"/>
      <c r="M540" s="27"/>
      <c r="N540" s="28"/>
      <c r="O540" s="28"/>
      <c r="P540" s="28"/>
    </row>
    <row r="541" spans="1:16" ht="18">
      <c r="A541" s="22">
        <v>536</v>
      </c>
      <c r="B541" s="23" t="s">
        <v>112</v>
      </c>
      <c r="C541" s="23" t="s">
        <v>440</v>
      </c>
      <c r="D541" s="24">
        <v>2520798.2140000002</v>
      </c>
      <c r="E541" s="24">
        <v>4621132.7026000004</v>
      </c>
      <c r="F541" s="25">
        <f t="shared" si="8"/>
        <v>7141930.9166000001</v>
      </c>
      <c r="L541" s="27"/>
      <c r="M541" s="27"/>
      <c r="N541" s="28"/>
      <c r="O541" s="28"/>
      <c r="P541" s="28"/>
    </row>
    <row r="542" spans="1:16" ht="18">
      <c r="A542" s="22">
        <v>537</v>
      </c>
      <c r="B542" s="23" t="s">
        <v>112</v>
      </c>
      <c r="C542" s="23" t="s">
        <v>442</v>
      </c>
      <c r="D542" s="24">
        <v>1513123.5023000001</v>
      </c>
      <c r="E542" s="24">
        <v>2773861.2559000002</v>
      </c>
      <c r="F542" s="25">
        <f t="shared" si="8"/>
        <v>4286984.7582</v>
      </c>
      <c r="L542" s="27"/>
      <c r="M542" s="27"/>
      <c r="N542" s="28"/>
      <c r="O542" s="28"/>
      <c r="P542" s="28"/>
    </row>
    <row r="543" spans="1:16" ht="18">
      <c r="A543" s="22">
        <v>538</v>
      </c>
      <c r="B543" s="23" t="s">
        <v>112</v>
      </c>
      <c r="C543" s="23" t="s">
        <v>444</v>
      </c>
      <c r="D543" s="24">
        <v>1593639.7416999999</v>
      </c>
      <c r="E543" s="24">
        <v>2921463.7988999998</v>
      </c>
      <c r="F543" s="25">
        <f t="shared" si="8"/>
        <v>4515103.5405999999</v>
      </c>
      <c r="L543" s="27"/>
      <c r="M543" s="27"/>
      <c r="N543" s="28"/>
      <c r="O543" s="28"/>
      <c r="P543" s="28"/>
    </row>
    <row r="544" spans="1:16" ht="18">
      <c r="A544" s="22">
        <v>539</v>
      </c>
      <c r="B544" s="23" t="s">
        <v>112</v>
      </c>
      <c r="C544" s="23" t="s">
        <v>446</v>
      </c>
      <c r="D544" s="24">
        <v>1509475.9295999999</v>
      </c>
      <c r="E544" s="24">
        <v>2767174.5177000002</v>
      </c>
      <c r="F544" s="25">
        <f t="shared" si="8"/>
        <v>4276650.4473000001</v>
      </c>
      <c r="L544" s="27"/>
      <c r="M544" s="27"/>
      <c r="N544" s="28"/>
      <c r="O544" s="28"/>
      <c r="P544" s="28"/>
    </row>
    <row r="545" spans="1:16" ht="18">
      <c r="A545" s="22">
        <v>540</v>
      </c>
      <c r="B545" s="23" t="s">
        <v>112</v>
      </c>
      <c r="C545" s="23" t="s">
        <v>448</v>
      </c>
      <c r="D545" s="24">
        <v>1348812.3799000001</v>
      </c>
      <c r="E545" s="24">
        <v>2472645.7530999999</v>
      </c>
      <c r="F545" s="25">
        <f t="shared" si="8"/>
        <v>3821458.1329999999</v>
      </c>
      <c r="L545" s="27"/>
      <c r="M545" s="27"/>
      <c r="N545" s="28"/>
      <c r="O545" s="28"/>
      <c r="P545" s="28"/>
    </row>
    <row r="546" spans="1:16" ht="18">
      <c r="A546" s="22">
        <v>541</v>
      </c>
      <c r="B546" s="23" t="s">
        <v>112</v>
      </c>
      <c r="C546" s="23" t="s">
        <v>450</v>
      </c>
      <c r="D546" s="24">
        <v>1455446.2046999999</v>
      </c>
      <c r="E546" s="24">
        <v>2668127.11</v>
      </c>
      <c r="F546" s="25">
        <f t="shared" si="8"/>
        <v>4123573.3147</v>
      </c>
      <c r="L546" s="27"/>
      <c r="M546" s="27"/>
      <c r="N546" s="28"/>
      <c r="O546" s="28"/>
      <c r="P546" s="28"/>
    </row>
    <row r="547" spans="1:16" ht="18">
      <c r="A547" s="22">
        <v>542</v>
      </c>
      <c r="B547" s="23" t="s">
        <v>112</v>
      </c>
      <c r="C547" s="23" t="s">
        <v>452</v>
      </c>
      <c r="D547" s="24">
        <v>1602855.1168</v>
      </c>
      <c r="E547" s="24">
        <v>2938357.4443000001</v>
      </c>
      <c r="F547" s="25">
        <f t="shared" si="8"/>
        <v>4541212.5610999996</v>
      </c>
      <c r="L547" s="27"/>
      <c r="M547" s="27"/>
      <c r="N547" s="28"/>
      <c r="O547" s="28"/>
      <c r="P547" s="28"/>
    </row>
    <row r="548" spans="1:16" ht="18">
      <c r="A548" s="22">
        <v>543</v>
      </c>
      <c r="B548" s="23" t="s">
        <v>112</v>
      </c>
      <c r="C548" s="23" t="s">
        <v>454</v>
      </c>
      <c r="D548" s="24">
        <v>1565660.3927</v>
      </c>
      <c r="E548" s="24">
        <v>2870171.9961999999</v>
      </c>
      <c r="F548" s="25">
        <f t="shared" si="8"/>
        <v>4435832.3888999997</v>
      </c>
      <c r="L548" s="27"/>
      <c r="M548" s="27"/>
      <c r="N548" s="28"/>
      <c r="O548" s="28"/>
      <c r="P548" s="28"/>
    </row>
    <row r="549" spans="1:16" ht="18">
      <c r="A549" s="22">
        <v>544</v>
      </c>
      <c r="B549" s="23" t="s">
        <v>112</v>
      </c>
      <c r="C549" s="23" t="s">
        <v>456</v>
      </c>
      <c r="D549" s="24">
        <v>1821835.0405999999</v>
      </c>
      <c r="E549" s="24">
        <v>3339791.9112</v>
      </c>
      <c r="F549" s="25">
        <f t="shared" si="8"/>
        <v>5161626.9517999999</v>
      </c>
      <c r="L549" s="27"/>
      <c r="M549" s="27"/>
      <c r="N549" s="28"/>
      <c r="O549" s="28"/>
      <c r="P549" s="28"/>
    </row>
    <row r="550" spans="1:16" ht="18">
      <c r="A550" s="22">
        <v>545</v>
      </c>
      <c r="B550" s="23" t="s">
        <v>112</v>
      </c>
      <c r="C550" s="23" t="s">
        <v>458</v>
      </c>
      <c r="D550" s="24">
        <v>1866235.0983</v>
      </c>
      <c r="E550" s="24">
        <v>3421186.1924000001</v>
      </c>
      <c r="F550" s="25">
        <f t="shared" si="8"/>
        <v>5287421.2906999998</v>
      </c>
      <c r="L550" s="27"/>
      <c r="M550" s="27"/>
      <c r="N550" s="28"/>
      <c r="O550" s="28"/>
      <c r="P550" s="28"/>
    </row>
    <row r="551" spans="1:16" ht="18">
      <c r="A551" s="22">
        <v>546</v>
      </c>
      <c r="B551" s="23" t="s">
        <v>112</v>
      </c>
      <c r="C551" s="23" t="s">
        <v>460</v>
      </c>
      <c r="D551" s="24">
        <v>2066417.5508999999</v>
      </c>
      <c r="E551" s="24">
        <v>3788161.0946</v>
      </c>
      <c r="F551" s="25">
        <f t="shared" si="8"/>
        <v>5854578.6454999996</v>
      </c>
      <c r="L551" s="27"/>
      <c r="M551" s="27"/>
      <c r="N551" s="28"/>
      <c r="O551" s="28"/>
      <c r="P551" s="28"/>
    </row>
    <row r="552" spans="1:16" ht="18">
      <c r="A552" s="22">
        <v>547</v>
      </c>
      <c r="B552" s="23" t="s">
        <v>112</v>
      </c>
      <c r="C552" s="23" t="s">
        <v>462</v>
      </c>
      <c r="D552" s="24">
        <v>2438244.2300999998</v>
      </c>
      <c r="E552" s="24">
        <v>4469794.5619000001</v>
      </c>
      <c r="F552" s="25">
        <f t="shared" si="8"/>
        <v>6908038.7920000004</v>
      </c>
      <c r="L552" s="27"/>
      <c r="M552" s="27"/>
      <c r="N552" s="28"/>
      <c r="O552" s="28"/>
      <c r="P552" s="28"/>
    </row>
    <row r="553" spans="1:16" ht="18">
      <c r="A553" s="22">
        <v>548</v>
      </c>
      <c r="B553" s="23" t="s">
        <v>112</v>
      </c>
      <c r="C553" s="23" t="s">
        <v>464</v>
      </c>
      <c r="D553" s="24">
        <v>1544218.5962</v>
      </c>
      <c r="E553" s="24">
        <v>2830864.8487</v>
      </c>
      <c r="F553" s="25">
        <f t="shared" si="8"/>
        <v>4375083.4448999995</v>
      </c>
      <c r="L553" s="27"/>
      <c r="M553" s="27"/>
      <c r="N553" s="28"/>
      <c r="O553" s="28"/>
      <c r="P553" s="28"/>
    </row>
    <row r="554" spans="1:16" ht="18">
      <c r="A554" s="22">
        <v>549</v>
      </c>
      <c r="B554" s="23" t="s">
        <v>112</v>
      </c>
      <c r="C554" s="23" t="s">
        <v>466</v>
      </c>
      <c r="D554" s="24">
        <v>2095969.2701999999</v>
      </c>
      <c r="E554" s="24">
        <v>3842335.3698999998</v>
      </c>
      <c r="F554" s="25">
        <f t="shared" si="8"/>
        <v>5938304.6401000004</v>
      </c>
      <c r="L554" s="27"/>
      <c r="M554" s="27"/>
      <c r="N554" s="28"/>
      <c r="O554" s="28"/>
      <c r="P554" s="28"/>
    </row>
    <row r="555" spans="1:16" ht="18">
      <c r="A555" s="22">
        <v>550</v>
      </c>
      <c r="B555" s="23" t="s">
        <v>112</v>
      </c>
      <c r="C555" s="23" t="s">
        <v>468</v>
      </c>
      <c r="D555" s="24">
        <v>1415782.2084999999</v>
      </c>
      <c r="E555" s="24">
        <v>2595414.9868999999</v>
      </c>
      <c r="F555" s="25">
        <f t="shared" si="8"/>
        <v>4011197.1954000001</v>
      </c>
      <c r="L555" s="27"/>
      <c r="M555" s="27"/>
      <c r="N555" s="28"/>
      <c r="O555" s="28"/>
      <c r="P555" s="28"/>
    </row>
    <row r="556" spans="1:16" ht="18">
      <c r="A556" s="22">
        <v>551</v>
      </c>
      <c r="B556" s="23" t="s">
        <v>112</v>
      </c>
      <c r="C556" s="23" t="s">
        <v>470</v>
      </c>
      <c r="D556" s="24">
        <v>1629402.2578</v>
      </c>
      <c r="E556" s="24">
        <v>2987023.7201999999</v>
      </c>
      <c r="F556" s="25">
        <f t="shared" si="8"/>
        <v>4616425.9780000001</v>
      </c>
      <c r="L556" s="27"/>
      <c r="M556" s="27"/>
      <c r="N556" s="28"/>
      <c r="O556" s="28"/>
      <c r="P556" s="28"/>
    </row>
    <row r="557" spans="1:16" ht="18">
      <c r="A557" s="22">
        <v>552</v>
      </c>
      <c r="B557" s="23" t="s">
        <v>112</v>
      </c>
      <c r="C557" s="23" t="s">
        <v>472</v>
      </c>
      <c r="D557" s="24">
        <v>1879333.0220000001</v>
      </c>
      <c r="E557" s="24">
        <v>3445197.3341999999</v>
      </c>
      <c r="F557" s="25">
        <f t="shared" si="8"/>
        <v>5324530.3562000003</v>
      </c>
      <c r="L557" s="27"/>
      <c r="M557" s="27"/>
      <c r="N557" s="28"/>
      <c r="O557" s="28"/>
      <c r="P557" s="28"/>
    </row>
    <row r="558" spans="1:16" ht="18">
      <c r="A558" s="22">
        <v>553</v>
      </c>
      <c r="B558" s="23" t="s">
        <v>112</v>
      </c>
      <c r="C558" s="23" t="s">
        <v>474</v>
      </c>
      <c r="D558" s="24">
        <v>1767945.8976</v>
      </c>
      <c r="E558" s="24">
        <v>3241002.2185</v>
      </c>
      <c r="F558" s="25">
        <f t="shared" si="8"/>
        <v>5008948.1161000002</v>
      </c>
      <c r="L558" s="27"/>
      <c r="M558" s="27"/>
      <c r="N558" s="28"/>
      <c r="O558" s="28"/>
      <c r="P558" s="28"/>
    </row>
    <row r="559" spans="1:16" ht="18">
      <c r="A559" s="22">
        <v>554</v>
      </c>
      <c r="B559" s="23" t="s">
        <v>112</v>
      </c>
      <c r="C559" s="23" t="s">
        <v>476</v>
      </c>
      <c r="D559" s="24">
        <v>2089982.9325000001</v>
      </c>
      <c r="E559" s="24">
        <v>3831361.2028000001</v>
      </c>
      <c r="F559" s="25">
        <f t="shared" si="8"/>
        <v>5921344.1353000002</v>
      </c>
      <c r="L559" s="27"/>
      <c r="M559" s="27"/>
      <c r="N559" s="28"/>
      <c r="O559" s="28"/>
      <c r="P559" s="28"/>
    </row>
    <row r="560" spans="1:16" ht="18">
      <c r="A560" s="22">
        <v>555</v>
      </c>
      <c r="B560" s="23" t="s">
        <v>112</v>
      </c>
      <c r="C560" s="23" t="s">
        <v>478</v>
      </c>
      <c r="D560" s="24">
        <v>1528456.9993</v>
      </c>
      <c r="E560" s="24">
        <v>2801970.6556000002</v>
      </c>
      <c r="F560" s="25">
        <f t="shared" si="8"/>
        <v>4330427.6549000004</v>
      </c>
      <c r="L560" s="27"/>
      <c r="M560" s="27"/>
      <c r="N560" s="28"/>
      <c r="O560" s="28"/>
      <c r="P560" s="28"/>
    </row>
    <row r="561" spans="1:16" ht="18">
      <c r="A561" s="22">
        <v>556</v>
      </c>
      <c r="B561" s="23" t="s">
        <v>112</v>
      </c>
      <c r="C561" s="23" t="s">
        <v>480</v>
      </c>
      <c r="D561" s="24">
        <v>1243921.3895</v>
      </c>
      <c r="E561" s="24">
        <v>2280359.3642000002</v>
      </c>
      <c r="F561" s="25">
        <f t="shared" si="8"/>
        <v>3524280.7536999998</v>
      </c>
      <c r="L561" s="27"/>
      <c r="M561" s="27"/>
      <c r="N561" s="28"/>
      <c r="O561" s="28"/>
      <c r="P561" s="28"/>
    </row>
    <row r="562" spans="1:16" ht="18">
      <c r="A562" s="22">
        <v>557</v>
      </c>
      <c r="B562" s="23" t="s">
        <v>112</v>
      </c>
      <c r="C562" s="23" t="s">
        <v>482</v>
      </c>
      <c r="D562" s="24">
        <v>1386587.5996000001</v>
      </c>
      <c r="E562" s="24">
        <v>2541895.3672000002</v>
      </c>
      <c r="F562" s="25">
        <f t="shared" si="8"/>
        <v>3928482.9668000001</v>
      </c>
      <c r="L562" s="27"/>
      <c r="M562" s="27"/>
      <c r="N562" s="28"/>
      <c r="O562" s="28"/>
      <c r="P562" s="28"/>
    </row>
    <row r="563" spans="1:16" ht="36">
      <c r="A563" s="22">
        <v>558</v>
      </c>
      <c r="B563" s="23" t="s">
        <v>113</v>
      </c>
      <c r="C563" s="23" t="s">
        <v>487</v>
      </c>
      <c r="D563" s="24">
        <v>1556742.3498</v>
      </c>
      <c r="E563" s="24">
        <v>2853823.4208</v>
      </c>
      <c r="F563" s="25">
        <f t="shared" si="8"/>
        <v>4410565.7706000004</v>
      </c>
      <c r="L563" s="27"/>
      <c r="M563" s="27"/>
      <c r="N563" s="28"/>
      <c r="O563" s="28"/>
      <c r="P563" s="28"/>
    </row>
    <row r="564" spans="1:16" ht="36">
      <c r="A564" s="22">
        <v>559</v>
      </c>
      <c r="B564" s="23" t="s">
        <v>113</v>
      </c>
      <c r="C564" s="23" t="s">
        <v>489</v>
      </c>
      <c r="D564" s="24">
        <v>1607098.2775999999</v>
      </c>
      <c r="E564" s="24">
        <v>2946136.0158000002</v>
      </c>
      <c r="F564" s="25">
        <f t="shared" si="8"/>
        <v>4553234.2933999998</v>
      </c>
      <c r="L564" s="27"/>
      <c r="M564" s="27"/>
      <c r="N564" s="28"/>
      <c r="O564" s="28"/>
      <c r="P564" s="28"/>
    </row>
    <row r="565" spans="1:16" ht="18">
      <c r="A565" s="22">
        <v>560</v>
      </c>
      <c r="B565" s="23" t="s">
        <v>113</v>
      </c>
      <c r="C565" s="23" t="s">
        <v>491</v>
      </c>
      <c r="D565" s="24">
        <v>2470163.2549000001</v>
      </c>
      <c r="E565" s="24">
        <v>4528308.5866999999</v>
      </c>
      <c r="F565" s="25">
        <f t="shared" si="8"/>
        <v>6998471.8415999999</v>
      </c>
      <c r="L565" s="27"/>
      <c r="M565" s="27"/>
      <c r="N565" s="28"/>
      <c r="O565" s="28"/>
      <c r="P565" s="28"/>
    </row>
    <row r="566" spans="1:16" ht="18">
      <c r="A566" s="22">
        <v>561</v>
      </c>
      <c r="B566" s="23" t="s">
        <v>113</v>
      </c>
      <c r="C566" s="23" t="s">
        <v>493</v>
      </c>
      <c r="D566" s="24">
        <v>1624153.0766</v>
      </c>
      <c r="E566" s="24">
        <v>2977400.9098999999</v>
      </c>
      <c r="F566" s="25">
        <f t="shared" si="8"/>
        <v>4601553.9864999996</v>
      </c>
      <c r="L566" s="27"/>
      <c r="M566" s="27"/>
      <c r="N566" s="28"/>
      <c r="O566" s="28"/>
      <c r="P566" s="28"/>
    </row>
    <row r="567" spans="1:16" ht="18">
      <c r="A567" s="22">
        <v>562</v>
      </c>
      <c r="B567" s="23" t="s">
        <v>113</v>
      </c>
      <c r="C567" s="23" t="s">
        <v>495</v>
      </c>
      <c r="D567" s="24">
        <v>1455531.3345999999</v>
      </c>
      <c r="E567" s="24">
        <v>2668283.1702000001</v>
      </c>
      <c r="F567" s="25">
        <f t="shared" si="8"/>
        <v>4123814.5048000002</v>
      </c>
      <c r="L567" s="27"/>
      <c r="M567" s="27"/>
      <c r="N567" s="28"/>
      <c r="O567" s="28"/>
      <c r="P567" s="28"/>
    </row>
    <row r="568" spans="1:16" ht="18">
      <c r="A568" s="22">
        <v>563</v>
      </c>
      <c r="B568" s="23" t="s">
        <v>113</v>
      </c>
      <c r="C568" s="23" t="s">
        <v>497</v>
      </c>
      <c r="D568" s="24">
        <v>1107185.9935000001</v>
      </c>
      <c r="E568" s="24">
        <v>2029695.7424999999</v>
      </c>
      <c r="F568" s="25">
        <f t="shared" si="8"/>
        <v>3136881.736</v>
      </c>
      <c r="L568" s="27"/>
      <c r="M568" s="27"/>
      <c r="N568" s="28"/>
      <c r="O568" s="28"/>
      <c r="P568" s="28"/>
    </row>
    <row r="569" spans="1:16" ht="18">
      <c r="A569" s="22">
        <v>564</v>
      </c>
      <c r="B569" s="23" t="s">
        <v>113</v>
      </c>
      <c r="C569" s="23" t="s">
        <v>499</v>
      </c>
      <c r="D569" s="24">
        <v>1078594.8111</v>
      </c>
      <c r="E569" s="24">
        <v>1977282.3255</v>
      </c>
      <c r="F569" s="25">
        <f t="shared" si="8"/>
        <v>3055877.1365999999</v>
      </c>
      <c r="L569" s="27"/>
      <c r="M569" s="27"/>
      <c r="N569" s="28"/>
      <c r="O569" s="28"/>
      <c r="P569" s="28"/>
    </row>
    <row r="570" spans="1:16" ht="18">
      <c r="A570" s="22">
        <v>565</v>
      </c>
      <c r="B570" s="23" t="s">
        <v>113</v>
      </c>
      <c r="C570" s="23" t="s">
        <v>501</v>
      </c>
      <c r="D570" s="24">
        <v>2421938.9388000001</v>
      </c>
      <c r="E570" s="24">
        <v>4439903.6668999996</v>
      </c>
      <c r="F570" s="25">
        <f t="shared" si="8"/>
        <v>6861842.6057000002</v>
      </c>
      <c r="L570" s="27"/>
      <c r="M570" s="27"/>
      <c r="N570" s="28"/>
      <c r="O570" s="28"/>
      <c r="P570" s="28"/>
    </row>
    <row r="571" spans="1:16" ht="18">
      <c r="A571" s="22">
        <v>566</v>
      </c>
      <c r="B571" s="23" t="s">
        <v>113</v>
      </c>
      <c r="C571" s="23" t="s">
        <v>503</v>
      </c>
      <c r="D571" s="24">
        <v>1441354.8317</v>
      </c>
      <c r="E571" s="24">
        <v>2642294.7746000001</v>
      </c>
      <c r="F571" s="25">
        <f t="shared" si="8"/>
        <v>4083649.6063000001</v>
      </c>
      <c r="L571" s="27"/>
      <c r="M571" s="27"/>
      <c r="N571" s="28"/>
      <c r="O571" s="28"/>
      <c r="P571" s="28"/>
    </row>
    <row r="572" spans="1:16" ht="18">
      <c r="A572" s="22">
        <v>567</v>
      </c>
      <c r="B572" s="23" t="s">
        <v>113</v>
      </c>
      <c r="C572" s="23" t="s">
        <v>505</v>
      </c>
      <c r="D572" s="24">
        <v>1800831.9249</v>
      </c>
      <c r="E572" s="24">
        <v>3301288.9544000002</v>
      </c>
      <c r="F572" s="25">
        <f t="shared" si="8"/>
        <v>5102120.8793000001</v>
      </c>
      <c r="L572" s="27"/>
      <c r="M572" s="27"/>
      <c r="N572" s="28"/>
      <c r="O572" s="28"/>
      <c r="P572" s="28"/>
    </row>
    <row r="573" spans="1:16" ht="18">
      <c r="A573" s="22">
        <v>568</v>
      </c>
      <c r="B573" s="23" t="s">
        <v>113</v>
      </c>
      <c r="C573" s="23" t="s">
        <v>507</v>
      </c>
      <c r="D573" s="24">
        <v>1389342.6181000001</v>
      </c>
      <c r="E573" s="24">
        <v>2546945.8730000001</v>
      </c>
      <c r="F573" s="25">
        <f t="shared" si="8"/>
        <v>3936288.4911000002</v>
      </c>
      <c r="L573" s="27"/>
      <c r="M573" s="27"/>
      <c r="N573" s="28"/>
      <c r="O573" s="28"/>
      <c r="P573" s="28"/>
    </row>
    <row r="574" spans="1:16" ht="18">
      <c r="A574" s="22">
        <v>569</v>
      </c>
      <c r="B574" s="23" t="s">
        <v>113</v>
      </c>
      <c r="C574" s="23" t="s">
        <v>509</v>
      </c>
      <c r="D574" s="24">
        <v>1255210.2814</v>
      </c>
      <c r="E574" s="24">
        <v>2301054.1850999999</v>
      </c>
      <c r="F574" s="25">
        <f t="shared" si="8"/>
        <v>3556264.4665000001</v>
      </c>
      <c r="L574" s="27"/>
      <c r="M574" s="27"/>
      <c r="N574" s="28"/>
      <c r="O574" s="28"/>
      <c r="P574" s="28"/>
    </row>
    <row r="575" spans="1:16" ht="36">
      <c r="A575" s="22">
        <v>570</v>
      </c>
      <c r="B575" s="23" t="s">
        <v>113</v>
      </c>
      <c r="C575" s="23" t="s">
        <v>511</v>
      </c>
      <c r="D575" s="24">
        <v>1131895.8875</v>
      </c>
      <c r="E575" s="24">
        <v>2074993.9731000001</v>
      </c>
      <c r="F575" s="25">
        <f t="shared" si="8"/>
        <v>3206889.8605999998</v>
      </c>
      <c r="L575" s="27"/>
      <c r="M575" s="27"/>
      <c r="N575" s="28"/>
      <c r="O575" s="28"/>
      <c r="P575" s="28"/>
    </row>
    <row r="576" spans="1:16" ht="18">
      <c r="A576" s="22">
        <v>571</v>
      </c>
      <c r="B576" s="23" t="s">
        <v>113</v>
      </c>
      <c r="C576" s="23" t="s">
        <v>513</v>
      </c>
      <c r="D576" s="24">
        <v>1301258.0669</v>
      </c>
      <c r="E576" s="24">
        <v>2385469.0844000001</v>
      </c>
      <c r="F576" s="25">
        <f t="shared" si="8"/>
        <v>3686727.1513</v>
      </c>
      <c r="L576" s="27"/>
      <c r="M576" s="27"/>
      <c r="N576" s="28"/>
      <c r="O576" s="28"/>
      <c r="P576" s="28"/>
    </row>
    <row r="577" spans="1:16" ht="18">
      <c r="A577" s="22">
        <v>572</v>
      </c>
      <c r="B577" s="23" t="s">
        <v>113</v>
      </c>
      <c r="C577" s="23" t="s">
        <v>515</v>
      </c>
      <c r="D577" s="24">
        <v>1362961.3019999999</v>
      </c>
      <c r="E577" s="24">
        <v>2498583.5876000002</v>
      </c>
      <c r="F577" s="25">
        <f t="shared" si="8"/>
        <v>3861544.8895999999</v>
      </c>
      <c r="L577" s="27"/>
      <c r="M577" s="27"/>
      <c r="N577" s="28"/>
      <c r="O577" s="28"/>
      <c r="P577" s="28"/>
    </row>
    <row r="578" spans="1:16" ht="36">
      <c r="A578" s="22">
        <v>573</v>
      </c>
      <c r="B578" s="23" t="s">
        <v>113</v>
      </c>
      <c r="C578" s="23" t="s">
        <v>517</v>
      </c>
      <c r="D578" s="24">
        <v>1652594.6784000001</v>
      </c>
      <c r="E578" s="24">
        <v>3029540.1154999998</v>
      </c>
      <c r="F578" s="25">
        <f t="shared" si="8"/>
        <v>4682134.7938999999</v>
      </c>
      <c r="L578" s="27"/>
      <c r="M578" s="27"/>
      <c r="N578" s="28"/>
      <c r="O578" s="28"/>
      <c r="P578" s="28"/>
    </row>
    <row r="579" spans="1:16" ht="18">
      <c r="A579" s="22">
        <v>574</v>
      </c>
      <c r="B579" s="23" t="s">
        <v>113</v>
      </c>
      <c r="C579" s="23" t="s">
        <v>519</v>
      </c>
      <c r="D579" s="24">
        <v>1387320.2287999999</v>
      </c>
      <c r="E579" s="24">
        <v>2543238.4245000002</v>
      </c>
      <c r="F579" s="25">
        <f t="shared" si="8"/>
        <v>3930558.6532999999</v>
      </c>
      <c r="L579" s="27"/>
      <c r="M579" s="27"/>
      <c r="N579" s="28"/>
      <c r="O579" s="28"/>
      <c r="P579" s="28"/>
    </row>
    <row r="580" spans="1:16" ht="18">
      <c r="A580" s="22">
        <v>575</v>
      </c>
      <c r="B580" s="23" t="s">
        <v>113</v>
      </c>
      <c r="C580" s="23" t="s">
        <v>521</v>
      </c>
      <c r="D580" s="24">
        <v>1289369.8334999999</v>
      </c>
      <c r="E580" s="24">
        <v>2363675.5493999999</v>
      </c>
      <c r="F580" s="25">
        <f t="shared" si="8"/>
        <v>3653045.3829000001</v>
      </c>
      <c r="L580" s="27"/>
      <c r="M580" s="27"/>
      <c r="N580" s="28"/>
      <c r="O580" s="28"/>
      <c r="P580" s="28"/>
    </row>
    <row r="581" spans="1:16" ht="36">
      <c r="A581" s="22">
        <v>576</v>
      </c>
      <c r="B581" s="23" t="s">
        <v>113</v>
      </c>
      <c r="C581" s="23" t="s">
        <v>524</v>
      </c>
      <c r="D581" s="24">
        <v>1224697.8777000001</v>
      </c>
      <c r="E581" s="24">
        <v>2245118.781</v>
      </c>
      <c r="F581" s="25">
        <f t="shared" si="8"/>
        <v>3469816.6587</v>
      </c>
      <c r="L581" s="27"/>
      <c r="M581" s="27"/>
      <c r="N581" s="28"/>
      <c r="O581" s="28"/>
      <c r="P581" s="28"/>
    </row>
    <row r="582" spans="1:16" ht="18">
      <c r="A582" s="22">
        <v>577</v>
      </c>
      <c r="B582" s="23" t="s">
        <v>113</v>
      </c>
      <c r="C582" s="23" t="s">
        <v>526</v>
      </c>
      <c r="D582" s="24">
        <v>1661095.0615999999</v>
      </c>
      <c r="E582" s="24">
        <v>3045123.0362999998</v>
      </c>
      <c r="F582" s="25">
        <f t="shared" si="8"/>
        <v>4706218.0979000004</v>
      </c>
      <c r="L582" s="27"/>
      <c r="M582" s="27"/>
      <c r="N582" s="28"/>
      <c r="O582" s="28"/>
      <c r="P582" s="28"/>
    </row>
    <row r="583" spans="1:16" ht="36">
      <c r="A583" s="22">
        <v>578</v>
      </c>
      <c r="B583" s="23" t="s">
        <v>114</v>
      </c>
      <c r="C583" s="23" t="s">
        <v>530</v>
      </c>
      <c r="D583" s="24">
        <v>1601162.0981000001</v>
      </c>
      <c r="E583" s="24">
        <v>2935253.7988</v>
      </c>
      <c r="F583" s="25">
        <f t="shared" ref="F583:F646" si="9">D583+E583</f>
        <v>4536415.8969000001</v>
      </c>
      <c r="L583" s="27"/>
      <c r="M583" s="27"/>
      <c r="N583" s="28"/>
      <c r="O583" s="28"/>
      <c r="P583" s="28"/>
    </row>
    <row r="584" spans="1:16" ht="36">
      <c r="A584" s="22">
        <v>579</v>
      </c>
      <c r="B584" s="23" t="s">
        <v>114</v>
      </c>
      <c r="C584" s="23" t="s">
        <v>532</v>
      </c>
      <c r="D584" s="24">
        <v>1693772.7109000001</v>
      </c>
      <c r="E584" s="24">
        <v>3105027.7730999999</v>
      </c>
      <c r="F584" s="25">
        <f t="shared" si="9"/>
        <v>4798800.4840000002</v>
      </c>
      <c r="L584" s="27"/>
      <c r="M584" s="27"/>
      <c r="N584" s="28"/>
      <c r="O584" s="28"/>
      <c r="P584" s="28"/>
    </row>
    <row r="585" spans="1:16" ht="36">
      <c r="A585" s="22">
        <v>580</v>
      </c>
      <c r="B585" s="23" t="s">
        <v>114</v>
      </c>
      <c r="C585" s="23" t="s">
        <v>534</v>
      </c>
      <c r="D585" s="24">
        <v>1724400.0362</v>
      </c>
      <c r="E585" s="24">
        <v>3161173.8517999998</v>
      </c>
      <c r="F585" s="25">
        <f t="shared" si="9"/>
        <v>4885573.8880000003</v>
      </c>
      <c r="L585" s="27"/>
      <c r="M585" s="27"/>
      <c r="N585" s="28"/>
      <c r="O585" s="28"/>
      <c r="P585" s="28"/>
    </row>
    <row r="586" spans="1:16" ht="36">
      <c r="A586" s="22">
        <v>581</v>
      </c>
      <c r="B586" s="23" t="s">
        <v>114</v>
      </c>
      <c r="C586" s="23" t="s">
        <v>536</v>
      </c>
      <c r="D586" s="24">
        <v>1279017.0935</v>
      </c>
      <c r="E586" s="24">
        <v>2344696.8840999999</v>
      </c>
      <c r="F586" s="25">
        <f t="shared" si="9"/>
        <v>3623713.9775999999</v>
      </c>
      <c r="L586" s="27"/>
      <c r="M586" s="27"/>
      <c r="N586" s="28"/>
      <c r="O586" s="28"/>
      <c r="P586" s="28"/>
    </row>
    <row r="587" spans="1:16" ht="18">
      <c r="A587" s="22">
        <v>582</v>
      </c>
      <c r="B587" s="23" t="s">
        <v>114</v>
      </c>
      <c r="C587" s="23" t="s">
        <v>538</v>
      </c>
      <c r="D587" s="24">
        <v>1340255.1246</v>
      </c>
      <c r="E587" s="24">
        <v>2456958.5743999998</v>
      </c>
      <c r="F587" s="25">
        <f t="shared" si="9"/>
        <v>3797213.699</v>
      </c>
      <c r="L587" s="27"/>
      <c r="M587" s="27"/>
      <c r="N587" s="28"/>
      <c r="O587" s="28"/>
      <c r="P587" s="28"/>
    </row>
    <row r="588" spans="1:16" ht="18">
      <c r="A588" s="22">
        <v>583</v>
      </c>
      <c r="B588" s="23" t="s">
        <v>114</v>
      </c>
      <c r="C588" s="23" t="s">
        <v>540</v>
      </c>
      <c r="D588" s="24">
        <v>2059656.9486</v>
      </c>
      <c r="E588" s="24">
        <v>3775767.5440000002</v>
      </c>
      <c r="F588" s="25">
        <f t="shared" si="9"/>
        <v>5835424.4926000005</v>
      </c>
      <c r="L588" s="27"/>
      <c r="M588" s="27"/>
      <c r="N588" s="28"/>
      <c r="O588" s="28"/>
      <c r="P588" s="28"/>
    </row>
    <row r="589" spans="1:16" ht="18">
      <c r="A589" s="22">
        <v>584</v>
      </c>
      <c r="B589" s="23" t="s">
        <v>114</v>
      </c>
      <c r="C589" s="23" t="s">
        <v>542</v>
      </c>
      <c r="D589" s="24">
        <v>1450578.4305</v>
      </c>
      <c r="E589" s="24">
        <v>2659203.4959</v>
      </c>
      <c r="F589" s="25">
        <f t="shared" si="9"/>
        <v>4109781.9264000002</v>
      </c>
      <c r="L589" s="27"/>
      <c r="M589" s="27"/>
      <c r="N589" s="28"/>
      <c r="O589" s="28"/>
      <c r="P589" s="28"/>
    </row>
    <row r="590" spans="1:16" ht="18">
      <c r="A590" s="22">
        <v>585</v>
      </c>
      <c r="B590" s="23" t="s">
        <v>114</v>
      </c>
      <c r="C590" s="23" t="s">
        <v>544</v>
      </c>
      <c r="D590" s="24">
        <v>1461464.4121999999</v>
      </c>
      <c r="E590" s="24">
        <v>2679159.7009000001</v>
      </c>
      <c r="F590" s="25">
        <f t="shared" si="9"/>
        <v>4140624.1131000002</v>
      </c>
      <c r="L590" s="27"/>
      <c r="M590" s="27"/>
      <c r="N590" s="28"/>
      <c r="O590" s="28"/>
      <c r="P590" s="28"/>
    </row>
    <row r="591" spans="1:16" ht="18">
      <c r="A591" s="22">
        <v>586</v>
      </c>
      <c r="B591" s="23" t="s">
        <v>114</v>
      </c>
      <c r="C591" s="23" t="s">
        <v>546</v>
      </c>
      <c r="D591" s="24">
        <v>1757037.0865</v>
      </c>
      <c r="E591" s="24">
        <v>3221004.1625000001</v>
      </c>
      <c r="F591" s="25">
        <f t="shared" si="9"/>
        <v>4978041.2489999998</v>
      </c>
      <c r="L591" s="27"/>
      <c r="M591" s="27"/>
      <c r="N591" s="28"/>
      <c r="O591" s="28"/>
      <c r="P591" s="28"/>
    </row>
    <row r="592" spans="1:16" ht="18">
      <c r="A592" s="22">
        <v>587</v>
      </c>
      <c r="B592" s="23" t="s">
        <v>114</v>
      </c>
      <c r="C592" s="23" t="s">
        <v>548</v>
      </c>
      <c r="D592" s="24">
        <v>1906600.8555000001</v>
      </c>
      <c r="E592" s="24">
        <v>3495184.7851999998</v>
      </c>
      <c r="F592" s="25">
        <f t="shared" si="9"/>
        <v>5401785.6407000003</v>
      </c>
      <c r="L592" s="27"/>
      <c r="M592" s="27"/>
      <c r="N592" s="28"/>
      <c r="O592" s="28"/>
      <c r="P592" s="28"/>
    </row>
    <row r="593" spans="1:16" ht="18">
      <c r="A593" s="22">
        <v>588</v>
      </c>
      <c r="B593" s="23" t="s">
        <v>114</v>
      </c>
      <c r="C593" s="23" t="s">
        <v>550</v>
      </c>
      <c r="D593" s="24">
        <v>1458834.2660000001</v>
      </c>
      <c r="E593" s="24">
        <v>2674338.1112000002</v>
      </c>
      <c r="F593" s="25">
        <f t="shared" si="9"/>
        <v>4133172.3772</v>
      </c>
      <c r="L593" s="27"/>
      <c r="M593" s="27"/>
      <c r="N593" s="28"/>
      <c r="O593" s="28"/>
      <c r="P593" s="28"/>
    </row>
    <row r="594" spans="1:16" ht="36">
      <c r="A594" s="22">
        <v>589</v>
      </c>
      <c r="B594" s="23" t="s">
        <v>114</v>
      </c>
      <c r="C594" s="23" t="s">
        <v>552</v>
      </c>
      <c r="D594" s="24">
        <v>1509989.0895</v>
      </c>
      <c r="E594" s="24">
        <v>2768115.2434999999</v>
      </c>
      <c r="F594" s="25">
        <f t="shared" si="9"/>
        <v>4278104.3329999996</v>
      </c>
      <c r="L594" s="27"/>
      <c r="M594" s="27"/>
      <c r="N594" s="28"/>
      <c r="O594" s="28"/>
      <c r="P594" s="28"/>
    </row>
    <row r="595" spans="1:16" ht="18">
      <c r="A595" s="22">
        <v>590</v>
      </c>
      <c r="B595" s="23" t="s">
        <v>114</v>
      </c>
      <c r="C595" s="23" t="s">
        <v>554</v>
      </c>
      <c r="D595" s="24">
        <v>1403257.6117</v>
      </c>
      <c r="E595" s="24">
        <v>2572454.8689999999</v>
      </c>
      <c r="F595" s="25">
        <f t="shared" si="9"/>
        <v>3975712.4807000002</v>
      </c>
      <c r="L595" s="27"/>
      <c r="M595" s="27"/>
      <c r="N595" s="28"/>
      <c r="O595" s="28"/>
      <c r="P595" s="28"/>
    </row>
    <row r="596" spans="1:16" ht="18">
      <c r="A596" s="22">
        <v>591</v>
      </c>
      <c r="B596" s="23" t="s">
        <v>114</v>
      </c>
      <c r="C596" s="23" t="s">
        <v>556</v>
      </c>
      <c r="D596" s="24">
        <v>1754965.1316</v>
      </c>
      <c r="E596" s="24">
        <v>3217205.8503999999</v>
      </c>
      <c r="F596" s="25">
        <f t="shared" si="9"/>
        <v>4972170.9819999998</v>
      </c>
      <c r="L596" s="27"/>
      <c r="M596" s="27"/>
      <c r="N596" s="28"/>
      <c r="O596" s="28"/>
      <c r="P596" s="28"/>
    </row>
    <row r="597" spans="1:16" ht="18">
      <c r="A597" s="22">
        <v>592</v>
      </c>
      <c r="B597" s="23" t="s">
        <v>114</v>
      </c>
      <c r="C597" s="23" t="s">
        <v>558</v>
      </c>
      <c r="D597" s="24">
        <v>1164715.0532</v>
      </c>
      <c r="E597" s="24">
        <v>2135158.1383000002</v>
      </c>
      <c r="F597" s="25">
        <f t="shared" si="9"/>
        <v>3299873.1915000002</v>
      </c>
      <c r="L597" s="27"/>
      <c r="M597" s="27"/>
      <c r="N597" s="28"/>
      <c r="O597" s="28"/>
      <c r="P597" s="28"/>
    </row>
    <row r="598" spans="1:16" ht="18">
      <c r="A598" s="22">
        <v>593</v>
      </c>
      <c r="B598" s="23" t="s">
        <v>114</v>
      </c>
      <c r="C598" s="23" t="s">
        <v>560</v>
      </c>
      <c r="D598" s="24">
        <v>1924956.9613000001</v>
      </c>
      <c r="E598" s="24">
        <v>3528835.2376999999</v>
      </c>
      <c r="F598" s="25">
        <f t="shared" si="9"/>
        <v>5453792.199</v>
      </c>
      <c r="L598" s="27"/>
      <c r="M598" s="27"/>
      <c r="N598" s="28"/>
      <c r="O598" s="28"/>
      <c r="P598" s="28"/>
    </row>
    <row r="599" spans="1:16" ht="18">
      <c r="A599" s="22">
        <v>594</v>
      </c>
      <c r="B599" s="23" t="s">
        <v>114</v>
      </c>
      <c r="C599" s="23" t="s">
        <v>562</v>
      </c>
      <c r="D599" s="24">
        <v>1550993.0845000001</v>
      </c>
      <c r="E599" s="24">
        <v>2843283.8552999999</v>
      </c>
      <c r="F599" s="25">
        <f t="shared" si="9"/>
        <v>4394276.9397999998</v>
      </c>
      <c r="L599" s="27"/>
      <c r="M599" s="27"/>
      <c r="N599" s="28"/>
      <c r="O599" s="28"/>
      <c r="P599" s="28"/>
    </row>
    <row r="600" spans="1:16" ht="18">
      <c r="A600" s="22">
        <v>595</v>
      </c>
      <c r="B600" s="23" t="s">
        <v>114</v>
      </c>
      <c r="C600" s="23" t="s">
        <v>564</v>
      </c>
      <c r="D600" s="24">
        <v>1819725.8141000001</v>
      </c>
      <c r="E600" s="24">
        <v>3335925.2725999998</v>
      </c>
      <c r="F600" s="25">
        <f t="shared" si="9"/>
        <v>5155651.0866999999</v>
      </c>
      <c r="L600" s="27"/>
      <c r="M600" s="27"/>
      <c r="N600" s="28"/>
      <c r="O600" s="28"/>
      <c r="P600" s="28"/>
    </row>
    <row r="601" spans="1:16" ht="36">
      <c r="A601" s="22">
        <v>596</v>
      </c>
      <c r="B601" s="23" t="s">
        <v>115</v>
      </c>
      <c r="C601" s="23" t="s">
        <v>568</v>
      </c>
      <c r="D601" s="24">
        <v>1137243.5134000001</v>
      </c>
      <c r="E601" s="24">
        <v>2084797.2524999999</v>
      </c>
      <c r="F601" s="25">
        <f t="shared" si="9"/>
        <v>3222040.7659</v>
      </c>
      <c r="L601" s="27"/>
      <c r="M601" s="27"/>
      <c r="N601" s="28"/>
      <c r="O601" s="28"/>
      <c r="P601" s="28"/>
    </row>
    <row r="602" spans="1:16" ht="36">
      <c r="A602" s="22">
        <v>597</v>
      </c>
      <c r="B602" s="23" t="s">
        <v>115</v>
      </c>
      <c r="C602" s="23" t="s">
        <v>570</v>
      </c>
      <c r="D602" s="24">
        <v>1140433.6388000001</v>
      </c>
      <c r="E602" s="24">
        <v>2090645.3973000001</v>
      </c>
      <c r="F602" s="25">
        <f t="shared" si="9"/>
        <v>3231079.0361000001</v>
      </c>
      <c r="L602" s="27"/>
      <c r="M602" s="27"/>
      <c r="N602" s="28"/>
      <c r="O602" s="28"/>
      <c r="P602" s="28"/>
    </row>
    <row r="603" spans="1:16" ht="18">
      <c r="A603" s="22">
        <v>598</v>
      </c>
      <c r="B603" s="23" t="s">
        <v>115</v>
      </c>
      <c r="C603" s="23" t="s">
        <v>572</v>
      </c>
      <c r="D603" s="24">
        <v>1420788.7508</v>
      </c>
      <c r="E603" s="24">
        <v>2604592.9909999999</v>
      </c>
      <c r="F603" s="25">
        <f t="shared" si="9"/>
        <v>4025381.7418</v>
      </c>
      <c r="L603" s="27"/>
      <c r="M603" s="27"/>
      <c r="N603" s="28"/>
      <c r="O603" s="28"/>
      <c r="P603" s="28"/>
    </row>
    <row r="604" spans="1:16" ht="18">
      <c r="A604" s="22">
        <v>599</v>
      </c>
      <c r="B604" s="23" t="s">
        <v>115</v>
      </c>
      <c r="C604" s="23" t="s">
        <v>574</v>
      </c>
      <c r="D604" s="24">
        <v>1255945.8517</v>
      </c>
      <c r="E604" s="24">
        <v>2302402.6340999999</v>
      </c>
      <c r="F604" s="25">
        <f t="shared" si="9"/>
        <v>3558348.4857999999</v>
      </c>
      <c r="L604" s="27"/>
      <c r="M604" s="27"/>
      <c r="N604" s="28"/>
      <c r="O604" s="28"/>
      <c r="P604" s="28"/>
    </row>
    <row r="605" spans="1:16" ht="18">
      <c r="A605" s="22">
        <v>600</v>
      </c>
      <c r="B605" s="23" t="s">
        <v>115</v>
      </c>
      <c r="C605" s="23" t="s">
        <v>577</v>
      </c>
      <c r="D605" s="24">
        <v>1188518.8467999999</v>
      </c>
      <c r="E605" s="24">
        <v>2178795.3037999999</v>
      </c>
      <c r="F605" s="25">
        <f t="shared" si="9"/>
        <v>3367314.1505999998</v>
      </c>
      <c r="L605" s="27"/>
      <c r="M605" s="27"/>
      <c r="N605" s="28"/>
      <c r="O605" s="28"/>
      <c r="P605" s="28"/>
    </row>
    <row r="606" spans="1:16" ht="18">
      <c r="A606" s="22">
        <v>601</v>
      </c>
      <c r="B606" s="23" t="s">
        <v>115</v>
      </c>
      <c r="C606" s="23" t="s">
        <v>579</v>
      </c>
      <c r="D606" s="24">
        <v>1353664.5898</v>
      </c>
      <c r="E606" s="24">
        <v>2481540.8347999998</v>
      </c>
      <c r="F606" s="25">
        <f t="shared" si="9"/>
        <v>3835205.4246</v>
      </c>
      <c r="L606" s="27"/>
      <c r="M606" s="27"/>
      <c r="N606" s="28"/>
      <c r="O606" s="28"/>
      <c r="P606" s="28"/>
    </row>
    <row r="607" spans="1:16" ht="18">
      <c r="A607" s="22">
        <v>602</v>
      </c>
      <c r="B607" s="23" t="s">
        <v>115</v>
      </c>
      <c r="C607" s="23" t="s">
        <v>581</v>
      </c>
      <c r="D607" s="24">
        <v>1134572.0490000001</v>
      </c>
      <c r="E607" s="24">
        <v>2079899.9182</v>
      </c>
      <c r="F607" s="25">
        <f t="shared" si="9"/>
        <v>3214471.9671999998</v>
      </c>
      <c r="L607" s="27"/>
      <c r="M607" s="27"/>
      <c r="N607" s="28"/>
      <c r="O607" s="28"/>
      <c r="P607" s="28"/>
    </row>
    <row r="608" spans="1:16" ht="18">
      <c r="A608" s="22">
        <v>603</v>
      </c>
      <c r="B608" s="23" t="s">
        <v>115</v>
      </c>
      <c r="C608" s="23" t="s">
        <v>582</v>
      </c>
      <c r="D608" s="24">
        <v>1178311.3196</v>
      </c>
      <c r="E608" s="24">
        <v>2160082.8431000002</v>
      </c>
      <c r="F608" s="25">
        <f t="shared" si="9"/>
        <v>3338394.1627000002</v>
      </c>
      <c r="L608" s="27"/>
      <c r="M608" s="27"/>
      <c r="N608" s="28"/>
      <c r="O608" s="28"/>
      <c r="P608" s="28"/>
    </row>
    <row r="609" spans="1:16" ht="18">
      <c r="A609" s="22">
        <v>604</v>
      </c>
      <c r="B609" s="23" t="s">
        <v>115</v>
      </c>
      <c r="C609" s="23" t="s">
        <v>584</v>
      </c>
      <c r="D609" s="24">
        <v>1158927.649</v>
      </c>
      <c r="E609" s="24">
        <v>2124548.6565</v>
      </c>
      <c r="F609" s="25">
        <f t="shared" si="9"/>
        <v>3283476.3054999998</v>
      </c>
      <c r="L609" s="27"/>
      <c r="M609" s="27"/>
      <c r="N609" s="28"/>
      <c r="O609" s="28"/>
      <c r="P609" s="28"/>
    </row>
    <row r="610" spans="1:16" ht="18">
      <c r="A610" s="22">
        <v>605</v>
      </c>
      <c r="B610" s="23" t="s">
        <v>115</v>
      </c>
      <c r="C610" s="23" t="s">
        <v>586</v>
      </c>
      <c r="D610" s="24">
        <v>1315611.8942</v>
      </c>
      <c r="E610" s="24">
        <v>2411782.5515000001</v>
      </c>
      <c r="F610" s="25">
        <f t="shared" si="9"/>
        <v>3727394.4457</v>
      </c>
      <c r="L610" s="27"/>
      <c r="M610" s="27"/>
      <c r="N610" s="28"/>
      <c r="O610" s="28"/>
      <c r="P610" s="28"/>
    </row>
    <row r="611" spans="1:16" ht="18">
      <c r="A611" s="22">
        <v>606</v>
      </c>
      <c r="B611" s="23" t="s">
        <v>115</v>
      </c>
      <c r="C611" s="23" t="s">
        <v>588</v>
      </c>
      <c r="D611" s="24">
        <v>1393010.1532000001</v>
      </c>
      <c r="E611" s="24">
        <v>2553669.2061999999</v>
      </c>
      <c r="F611" s="25">
        <f t="shared" si="9"/>
        <v>3946679.3594</v>
      </c>
      <c r="L611" s="27"/>
      <c r="M611" s="27"/>
      <c r="N611" s="28"/>
      <c r="O611" s="28"/>
      <c r="P611" s="28"/>
    </row>
    <row r="612" spans="1:16" ht="18">
      <c r="A612" s="22">
        <v>607</v>
      </c>
      <c r="B612" s="23" t="s">
        <v>115</v>
      </c>
      <c r="C612" s="23" t="s">
        <v>590</v>
      </c>
      <c r="D612" s="24">
        <v>1609998.7220000001</v>
      </c>
      <c r="E612" s="24">
        <v>2951453.1165999998</v>
      </c>
      <c r="F612" s="25">
        <f t="shared" si="9"/>
        <v>4561451.8386000004</v>
      </c>
      <c r="L612" s="27"/>
      <c r="M612" s="27"/>
      <c r="N612" s="28"/>
      <c r="O612" s="28"/>
      <c r="P612" s="28"/>
    </row>
    <row r="613" spans="1:16" ht="18">
      <c r="A613" s="22">
        <v>608</v>
      </c>
      <c r="B613" s="23" t="s">
        <v>115</v>
      </c>
      <c r="C613" s="23" t="s">
        <v>592</v>
      </c>
      <c r="D613" s="24">
        <v>1500751.0373</v>
      </c>
      <c r="E613" s="24">
        <v>2751180.0263999999</v>
      </c>
      <c r="F613" s="25">
        <f t="shared" si="9"/>
        <v>4251931.0636999998</v>
      </c>
      <c r="L613" s="27"/>
      <c r="M613" s="27"/>
      <c r="N613" s="28"/>
      <c r="O613" s="28"/>
      <c r="P613" s="28"/>
    </row>
    <row r="614" spans="1:16" ht="18">
      <c r="A614" s="22">
        <v>609</v>
      </c>
      <c r="B614" s="23" t="s">
        <v>115</v>
      </c>
      <c r="C614" s="23" t="s">
        <v>594</v>
      </c>
      <c r="D614" s="24">
        <v>1308190.101</v>
      </c>
      <c r="E614" s="24">
        <v>2398176.9042000002</v>
      </c>
      <c r="F614" s="25">
        <f t="shared" si="9"/>
        <v>3706367.0052</v>
      </c>
      <c r="L614" s="27"/>
      <c r="M614" s="27"/>
      <c r="N614" s="28"/>
      <c r="O614" s="28"/>
      <c r="P614" s="28"/>
    </row>
    <row r="615" spans="1:16" ht="18">
      <c r="A615" s="22">
        <v>610</v>
      </c>
      <c r="B615" s="23" t="s">
        <v>115</v>
      </c>
      <c r="C615" s="23" t="s">
        <v>596</v>
      </c>
      <c r="D615" s="24">
        <v>1028003.5878</v>
      </c>
      <c r="E615" s="24">
        <v>1884538.3861</v>
      </c>
      <c r="F615" s="25">
        <f t="shared" si="9"/>
        <v>2912541.9739000001</v>
      </c>
      <c r="L615" s="27"/>
      <c r="M615" s="27"/>
      <c r="N615" s="28"/>
      <c r="O615" s="28"/>
      <c r="P615" s="28"/>
    </row>
    <row r="616" spans="1:16" ht="18">
      <c r="A616" s="22">
        <v>611</v>
      </c>
      <c r="B616" s="23" t="s">
        <v>115</v>
      </c>
      <c r="C616" s="23" t="s">
        <v>336</v>
      </c>
      <c r="D616" s="24">
        <v>1324679.9153</v>
      </c>
      <c r="E616" s="24">
        <v>2428406.0671000001</v>
      </c>
      <c r="F616" s="25">
        <f t="shared" si="9"/>
        <v>3753085.9824000001</v>
      </c>
      <c r="L616" s="27"/>
      <c r="M616" s="27"/>
      <c r="N616" s="28"/>
      <c r="O616" s="28"/>
      <c r="P616" s="28"/>
    </row>
    <row r="617" spans="1:16" ht="18">
      <c r="A617" s="22">
        <v>612</v>
      </c>
      <c r="B617" s="23" t="s">
        <v>115</v>
      </c>
      <c r="C617" s="23" t="s">
        <v>599</v>
      </c>
      <c r="D617" s="24">
        <v>1167886.4623</v>
      </c>
      <c r="E617" s="24">
        <v>2140971.9722000002</v>
      </c>
      <c r="F617" s="25">
        <f t="shared" si="9"/>
        <v>3308858.4345</v>
      </c>
      <c r="L617" s="27"/>
      <c r="M617" s="27"/>
      <c r="N617" s="28"/>
      <c r="O617" s="28"/>
      <c r="P617" s="28"/>
    </row>
    <row r="618" spans="1:16" ht="18">
      <c r="A618" s="22">
        <v>613</v>
      </c>
      <c r="B618" s="23" t="s">
        <v>115</v>
      </c>
      <c r="C618" s="23" t="s">
        <v>601</v>
      </c>
      <c r="D618" s="24">
        <v>1217534.2805999999</v>
      </c>
      <c r="E618" s="24">
        <v>2231986.4594000001</v>
      </c>
      <c r="F618" s="25">
        <f t="shared" si="9"/>
        <v>3449520.74</v>
      </c>
      <c r="L618" s="27"/>
      <c r="M618" s="27"/>
      <c r="N618" s="28"/>
      <c r="O618" s="28"/>
      <c r="P618" s="28"/>
    </row>
    <row r="619" spans="1:16" ht="18">
      <c r="A619" s="22">
        <v>614</v>
      </c>
      <c r="B619" s="23" t="s">
        <v>115</v>
      </c>
      <c r="C619" s="23" t="s">
        <v>604</v>
      </c>
      <c r="D619" s="24">
        <v>1290214.2472999999</v>
      </c>
      <c r="E619" s="24">
        <v>2365223.5306000002</v>
      </c>
      <c r="F619" s="25">
        <f t="shared" si="9"/>
        <v>3655437.7779000001</v>
      </c>
      <c r="L619" s="27"/>
      <c r="M619" s="27"/>
      <c r="N619" s="28"/>
      <c r="O619" s="28"/>
      <c r="P619" s="28"/>
    </row>
    <row r="620" spans="1:16" ht="18">
      <c r="A620" s="22">
        <v>615</v>
      </c>
      <c r="B620" s="23" t="s">
        <v>115</v>
      </c>
      <c r="C620" s="23" t="s">
        <v>344</v>
      </c>
      <c r="D620" s="24">
        <v>1276857.6605</v>
      </c>
      <c r="E620" s="24">
        <v>2340738.2069999999</v>
      </c>
      <c r="F620" s="25">
        <f t="shared" si="9"/>
        <v>3617595.8675000002</v>
      </c>
      <c r="L620" s="27"/>
      <c r="M620" s="27"/>
      <c r="N620" s="28"/>
      <c r="O620" s="28"/>
      <c r="P620" s="28"/>
    </row>
    <row r="621" spans="1:16" ht="18">
      <c r="A621" s="22">
        <v>616</v>
      </c>
      <c r="B621" s="23" t="s">
        <v>115</v>
      </c>
      <c r="C621" s="23" t="s">
        <v>607</v>
      </c>
      <c r="D621" s="24">
        <v>1381511.8663999999</v>
      </c>
      <c r="E621" s="24">
        <v>2532590.5221000002</v>
      </c>
      <c r="F621" s="25">
        <f t="shared" si="9"/>
        <v>3914102.3884999999</v>
      </c>
      <c r="L621" s="27"/>
      <c r="M621" s="27"/>
      <c r="N621" s="28"/>
      <c r="O621" s="28"/>
      <c r="P621" s="28"/>
    </row>
    <row r="622" spans="1:16" ht="18">
      <c r="A622" s="22">
        <v>617</v>
      </c>
      <c r="B622" s="23" t="s">
        <v>115</v>
      </c>
      <c r="C622" s="23" t="s">
        <v>609</v>
      </c>
      <c r="D622" s="24">
        <v>1253951.1492999999</v>
      </c>
      <c r="E622" s="24">
        <v>2298745.9413999999</v>
      </c>
      <c r="F622" s="25">
        <f t="shared" si="9"/>
        <v>3552697.0907000001</v>
      </c>
      <c r="L622" s="27"/>
      <c r="M622" s="27"/>
      <c r="N622" s="28"/>
      <c r="O622" s="28"/>
      <c r="P622" s="28"/>
    </row>
    <row r="623" spans="1:16" ht="18">
      <c r="A623" s="22">
        <v>618</v>
      </c>
      <c r="B623" s="23" t="s">
        <v>115</v>
      </c>
      <c r="C623" s="23" t="s">
        <v>611</v>
      </c>
      <c r="D623" s="24">
        <v>1541908.9058999999</v>
      </c>
      <c r="E623" s="24">
        <v>2826630.7196</v>
      </c>
      <c r="F623" s="25">
        <f t="shared" si="9"/>
        <v>4368539.6255000001</v>
      </c>
      <c r="L623" s="27"/>
      <c r="M623" s="27"/>
      <c r="N623" s="28"/>
      <c r="O623" s="28"/>
      <c r="P623" s="28"/>
    </row>
    <row r="624" spans="1:16" ht="18">
      <c r="A624" s="22">
        <v>619</v>
      </c>
      <c r="B624" s="23" t="s">
        <v>115</v>
      </c>
      <c r="C624" s="23" t="s">
        <v>613</v>
      </c>
      <c r="D624" s="24">
        <v>1278648.7845000001</v>
      </c>
      <c r="E624" s="24">
        <v>2344021.6992000001</v>
      </c>
      <c r="F624" s="25">
        <f t="shared" si="9"/>
        <v>3622670.4837000002</v>
      </c>
      <c r="L624" s="27"/>
      <c r="M624" s="27"/>
      <c r="N624" s="28"/>
      <c r="O624" s="28"/>
      <c r="P624" s="28"/>
    </row>
    <row r="625" spans="1:16" ht="18">
      <c r="A625" s="22">
        <v>620</v>
      </c>
      <c r="B625" s="23" t="s">
        <v>115</v>
      </c>
      <c r="C625" s="23" t="s">
        <v>615</v>
      </c>
      <c r="D625" s="24">
        <v>1684603.8625</v>
      </c>
      <c r="E625" s="24">
        <v>3088219.4205999998</v>
      </c>
      <c r="F625" s="25">
        <f t="shared" si="9"/>
        <v>4772823.2830999997</v>
      </c>
      <c r="L625" s="27"/>
      <c r="M625" s="27"/>
      <c r="N625" s="28"/>
      <c r="O625" s="28"/>
      <c r="P625" s="28"/>
    </row>
    <row r="626" spans="1:16" ht="18">
      <c r="A626" s="22">
        <v>621</v>
      </c>
      <c r="B626" s="23" t="s">
        <v>115</v>
      </c>
      <c r="C626" s="23" t="s">
        <v>617</v>
      </c>
      <c r="D626" s="24">
        <v>1153072.0647</v>
      </c>
      <c r="E626" s="24">
        <v>2113814.1867999998</v>
      </c>
      <c r="F626" s="25">
        <f t="shared" si="9"/>
        <v>3266886.2514999998</v>
      </c>
      <c r="L626" s="27"/>
      <c r="M626" s="27"/>
      <c r="N626" s="28"/>
      <c r="O626" s="28"/>
      <c r="P626" s="28"/>
    </row>
    <row r="627" spans="1:16" ht="18">
      <c r="A627" s="22">
        <v>622</v>
      </c>
      <c r="B627" s="23" t="s">
        <v>115</v>
      </c>
      <c r="C627" s="23" t="s">
        <v>619</v>
      </c>
      <c r="D627" s="24">
        <v>1394695.6417</v>
      </c>
      <c r="E627" s="24">
        <v>2556759.0474</v>
      </c>
      <c r="F627" s="25">
        <f t="shared" si="9"/>
        <v>3951454.6891000001</v>
      </c>
      <c r="L627" s="27"/>
      <c r="M627" s="27"/>
      <c r="N627" s="28"/>
      <c r="O627" s="28"/>
      <c r="P627" s="28"/>
    </row>
    <row r="628" spans="1:16" ht="18">
      <c r="A628" s="22">
        <v>623</v>
      </c>
      <c r="B628" s="23" t="s">
        <v>115</v>
      </c>
      <c r="C628" s="23" t="s">
        <v>621</v>
      </c>
      <c r="D628" s="24">
        <v>1399167.5308999999</v>
      </c>
      <c r="E628" s="24">
        <v>2564956.9243000001</v>
      </c>
      <c r="F628" s="25">
        <f t="shared" si="9"/>
        <v>3964124.4552000002</v>
      </c>
      <c r="L628" s="27"/>
      <c r="M628" s="27"/>
      <c r="N628" s="28"/>
      <c r="O628" s="28"/>
      <c r="P628" s="28"/>
    </row>
    <row r="629" spans="1:16" ht="18">
      <c r="A629" s="22">
        <v>624</v>
      </c>
      <c r="B629" s="23" t="s">
        <v>115</v>
      </c>
      <c r="C629" s="23" t="s">
        <v>623</v>
      </c>
      <c r="D629" s="24">
        <v>1232982.2368999999</v>
      </c>
      <c r="E629" s="24">
        <v>2260305.6861</v>
      </c>
      <c r="F629" s="25">
        <f t="shared" si="9"/>
        <v>3493287.923</v>
      </c>
      <c r="L629" s="27"/>
      <c r="M629" s="27"/>
      <c r="N629" s="28"/>
      <c r="O629" s="28"/>
      <c r="P629" s="28"/>
    </row>
    <row r="630" spans="1:16" ht="18">
      <c r="A630" s="22">
        <v>625</v>
      </c>
      <c r="B630" s="23" t="s">
        <v>115</v>
      </c>
      <c r="C630" s="23" t="s">
        <v>625</v>
      </c>
      <c r="D630" s="24">
        <v>1371785.0549000001</v>
      </c>
      <c r="E630" s="24">
        <v>2514759.3103</v>
      </c>
      <c r="F630" s="25">
        <f t="shared" si="9"/>
        <v>3886544.3651999999</v>
      </c>
      <c r="L630" s="27"/>
      <c r="M630" s="27"/>
      <c r="N630" s="28"/>
      <c r="O630" s="28"/>
      <c r="P630" s="28"/>
    </row>
    <row r="631" spans="1:16" ht="18">
      <c r="A631" s="22">
        <v>626</v>
      </c>
      <c r="B631" s="23" t="s">
        <v>116</v>
      </c>
      <c r="C631" s="23" t="s">
        <v>629</v>
      </c>
      <c r="D631" s="24">
        <v>1350097.2760000001</v>
      </c>
      <c r="E631" s="24">
        <v>2475001.2274000002</v>
      </c>
      <c r="F631" s="25">
        <f t="shared" si="9"/>
        <v>3825098.5033999998</v>
      </c>
      <c r="L631" s="27"/>
      <c r="M631" s="27"/>
      <c r="N631" s="28"/>
      <c r="O631" s="28"/>
      <c r="P631" s="28"/>
    </row>
    <row r="632" spans="1:16" ht="18">
      <c r="A632" s="22">
        <v>627</v>
      </c>
      <c r="B632" s="23" t="s">
        <v>116</v>
      </c>
      <c r="C632" s="23" t="s">
        <v>631</v>
      </c>
      <c r="D632" s="24">
        <v>1567865.6979</v>
      </c>
      <c r="E632" s="24">
        <v>2874214.7662999998</v>
      </c>
      <c r="F632" s="25">
        <f t="shared" si="9"/>
        <v>4442080.4642000003</v>
      </c>
      <c r="L632" s="27"/>
      <c r="M632" s="27"/>
      <c r="N632" s="28"/>
      <c r="O632" s="28"/>
      <c r="P632" s="28"/>
    </row>
    <row r="633" spans="1:16" ht="18">
      <c r="A633" s="22">
        <v>628</v>
      </c>
      <c r="B633" s="23" t="s">
        <v>116</v>
      </c>
      <c r="C633" s="23" t="s">
        <v>633</v>
      </c>
      <c r="D633" s="24">
        <v>1561765.5545999999</v>
      </c>
      <c r="E633" s="24">
        <v>2863031.9706999999</v>
      </c>
      <c r="F633" s="25">
        <f t="shared" si="9"/>
        <v>4424797.5252999999</v>
      </c>
      <c r="L633" s="27"/>
      <c r="M633" s="27"/>
      <c r="N633" s="28"/>
      <c r="O633" s="28"/>
      <c r="P633" s="28"/>
    </row>
    <row r="634" spans="1:16" ht="18">
      <c r="A634" s="22">
        <v>629</v>
      </c>
      <c r="B634" s="23" t="s">
        <v>116</v>
      </c>
      <c r="C634" s="23" t="s">
        <v>635</v>
      </c>
      <c r="D634" s="24">
        <v>1673248.0415000001</v>
      </c>
      <c r="E634" s="24">
        <v>3067401.9051999999</v>
      </c>
      <c r="F634" s="25">
        <f t="shared" si="9"/>
        <v>4740649.9467000002</v>
      </c>
      <c r="L634" s="27"/>
      <c r="M634" s="27"/>
      <c r="N634" s="28"/>
      <c r="O634" s="28"/>
      <c r="P634" s="28"/>
    </row>
    <row r="635" spans="1:16" ht="18">
      <c r="A635" s="22">
        <v>630</v>
      </c>
      <c r="B635" s="23" t="s">
        <v>116</v>
      </c>
      <c r="C635" s="23" t="s">
        <v>637</v>
      </c>
      <c r="D635" s="24">
        <v>1697677.9909999999</v>
      </c>
      <c r="E635" s="24">
        <v>3112186.9410000001</v>
      </c>
      <c r="F635" s="25">
        <f t="shared" si="9"/>
        <v>4809864.932</v>
      </c>
      <c r="L635" s="27"/>
      <c r="M635" s="27"/>
      <c r="N635" s="28"/>
      <c r="O635" s="28"/>
      <c r="P635" s="28"/>
    </row>
    <row r="636" spans="1:16" ht="18">
      <c r="A636" s="22">
        <v>631</v>
      </c>
      <c r="B636" s="23" t="s">
        <v>116</v>
      </c>
      <c r="C636" s="23" t="s">
        <v>638</v>
      </c>
      <c r="D636" s="24">
        <v>1744867.4099000001</v>
      </c>
      <c r="E636" s="24">
        <v>3198694.6852000002</v>
      </c>
      <c r="F636" s="25">
        <f t="shared" si="9"/>
        <v>4943562.0950999996</v>
      </c>
      <c r="L636" s="27"/>
      <c r="M636" s="27"/>
      <c r="N636" s="28"/>
      <c r="O636" s="28"/>
      <c r="P636" s="28"/>
    </row>
    <row r="637" spans="1:16" ht="36">
      <c r="A637" s="22">
        <v>632</v>
      </c>
      <c r="B637" s="23" t="s">
        <v>116</v>
      </c>
      <c r="C637" s="23" t="s">
        <v>641</v>
      </c>
      <c r="D637" s="24">
        <v>1891681.1501</v>
      </c>
      <c r="E637" s="24">
        <v>3467833.9492000001</v>
      </c>
      <c r="F637" s="25">
        <f t="shared" si="9"/>
        <v>5359515.0992999999</v>
      </c>
      <c r="L637" s="27"/>
      <c r="M637" s="27"/>
      <c r="N637" s="28"/>
      <c r="O637" s="28"/>
      <c r="P637" s="28"/>
    </row>
    <row r="638" spans="1:16" ht="36">
      <c r="A638" s="22">
        <v>633</v>
      </c>
      <c r="B638" s="23" t="s">
        <v>116</v>
      </c>
      <c r="C638" s="23" t="s">
        <v>643</v>
      </c>
      <c r="D638" s="24">
        <v>1392207.9042</v>
      </c>
      <c r="E638" s="24">
        <v>2552198.5214999998</v>
      </c>
      <c r="F638" s="25">
        <f t="shared" si="9"/>
        <v>3944406.4257</v>
      </c>
      <c r="L638" s="27"/>
      <c r="M638" s="27"/>
      <c r="N638" s="28"/>
      <c r="O638" s="28"/>
      <c r="P638" s="28"/>
    </row>
    <row r="639" spans="1:16" ht="36">
      <c r="A639" s="22">
        <v>634</v>
      </c>
      <c r="B639" s="23" t="s">
        <v>116</v>
      </c>
      <c r="C639" s="23" t="s">
        <v>645</v>
      </c>
      <c r="D639" s="24">
        <v>1652256.97</v>
      </c>
      <c r="E639" s="24">
        <v>3028921.0277999998</v>
      </c>
      <c r="F639" s="25">
        <f t="shared" si="9"/>
        <v>4681177.9978</v>
      </c>
      <c r="L639" s="27"/>
      <c r="M639" s="27"/>
      <c r="N639" s="28"/>
      <c r="O639" s="28"/>
      <c r="P639" s="28"/>
    </row>
    <row r="640" spans="1:16" ht="36">
      <c r="A640" s="22">
        <v>635</v>
      </c>
      <c r="B640" s="23" t="s">
        <v>116</v>
      </c>
      <c r="C640" s="23" t="s">
        <v>647</v>
      </c>
      <c r="D640" s="24">
        <v>1729837.1229000001</v>
      </c>
      <c r="E640" s="24">
        <v>3171141.1307000001</v>
      </c>
      <c r="F640" s="25">
        <f t="shared" si="9"/>
        <v>4900978.2536000004</v>
      </c>
      <c r="L640" s="27"/>
      <c r="M640" s="27"/>
      <c r="N640" s="28"/>
      <c r="O640" s="28"/>
      <c r="P640" s="28"/>
    </row>
    <row r="641" spans="1:16" ht="36">
      <c r="A641" s="22">
        <v>636</v>
      </c>
      <c r="B641" s="23" t="s">
        <v>116</v>
      </c>
      <c r="C641" s="23" t="s">
        <v>649</v>
      </c>
      <c r="D641" s="24">
        <v>1251080.1147</v>
      </c>
      <c r="E641" s="24">
        <v>2293482.7544999998</v>
      </c>
      <c r="F641" s="25">
        <f t="shared" si="9"/>
        <v>3544562.8692000001</v>
      </c>
      <c r="L641" s="27"/>
      <c r="M641" s="27"/>
      <c r="N641" s="28"/>
      <c r="O641" s="28"/>
      <c r="P641" s="28"/>
    </row>
    <row r="642" spans="1:16" ht="18">
      <c r="A642" s="22">
        <v>637</v>
      </c>
      <c r="B642" s="23" t="s">
        <v>116</v>
      </c>
      <c r="C642" s="23" t="s">
        <v>651</v>
      </c>
      <c r="D642" s="24">
        <v>1304726.9227</v>
      </c>
      <c r="E642" s="24">
        <v>2391828.1982</v>
      </c>
      <c r="F642" s="25">
        <f t="shared" si="9"/>
        <v>3696555.1209</v>
      </c>
      <c r="L642" s="27"/>
      <c r="M642" s="27"/>
      <c r="N642" s="28"/>
      <c r="O642" s="28"/>
      <c r="P642" s="28"/>
    </row>
    <row r="643" spans="1:16" ht="18">
      <c r="A643" s="22">
        <v>638</v>
      </c>
      <c r="B643" s="23" t="s">
        <v>116</v>
      </c>
      <c r="C643" s="23" t="s">
        <v>653</v>
      </c>
      <c r="D643" s="24">
        <v>1279027.9564</v>
      </c>
      <c r="E643" s="24">
        <v>2344716.798</v>
      </c>
      <c r="F643" s="25">
        <f t="shared" si="9"/>
        <v>3623744.7544</v>
      </c>
      <c r="L643" s="27"/>
      <c r="M643" s="27"/>
      <c r="N643" s="28"/>
      <c r="O643" s="28"/>
      <c r="P643" s="28"/>
    </row>
    <row r="644" spans="1:16" ht="18">
      <c r="A644" s="22">
        <v>639</v>
      </c>
      <c r="B644" s="23" t="s">
        <v>116</v>
      </c>
      <c r="C644" s="23" t="s">
        <v>655</v>
      </c>
      <c r="D644" s="24">
        <v>1899694.1276</v>
      </c>
      <c r="E644" s="24">
        <v>3482523.3568000002</v>
      </c>
      <c r="F644" s="25">
        <f t="shared" si="9"/>
        <v>5382217.4844000004</v>
      </c>
      <c r="L644" s="27"/>
      <c r="M644" s="27"/>
      <c r="N644" s="28"/>
      <c r="O644" s="28"/>
      <c r="P644" s="28"/>
    </row>
    <row r="645" spans="1:16" ht="18">
      <c r="A645" s="22">
        <v>640</v>
      </c>
      <c r="B645" s="23" t="s">
        <v>116</v>
      </c>
      <c r="C645" s="23" t="s">
        <v>657</v>
      </c>
      <c r="D645" s="24">
        <v>1295413.9203000001</v>
      </c>
      <c r="E645" s="24">
        <v>2374755.5822000001</v>
      </c>
      <c r="F645" s="25">
        <f t="shared" si="9"/>
        <v>3670169.5024999999</v>
      </c>
      <c r="L645" s="27"/>
      <c r="M645" s="27"/>
      <c r="N645" s="28"/>
      <c r="O645" s="28"/>
      <c r="P645" s="28"/>
    </row>
    <row r="646" spans="1:16" ht="18">
      <c r="A646" s="22">
        <v>641</v>
      </c>
      <c r="B646" s="23" t="s">
        <v>116</v>
      </c>
      <c r="C646" s="23" t="s">
        <v>659</v>
      </c>
      <c r="D646" s="24">
        <v>1359353.0359</v>
      </c>
      <c r="E646" s="24">
        <v>2491968.9065</v>
      </c>
      <c r="F646" s="25">
        <f t="shared" si="9"/>
        <v>3851321.9424000001</v>
      </c>
      <c r="L646" s="27"/>
      <c r="M646" s="27"/>
      <c r="N646" s="28"/>
      <c r="O646" s="28"/>
      <c r="P646" s="28"/>
    </row>
    <row r="647" spans="1:16" ht="18">
      <c r="A647" s="22">
        <v>642</v>
      </c>
      <c r="B647" s="23" t="s">
        <v>116</v>
      </c>
      <c r="C647" s="23" t="s">
        <v>661</v>
      </c>
      <c r="D647" s="24">
        <v>1776017.6684999999</v>
      </c>
      <c r="E647" s="24">
        <v>3255799.4062000001</v>
      </c>
      <c r="F647" s="25">
        <f t="shared" ref="F647:F710" si="10">D647+E647</f>
        <v>5031817.0746999998</v>
      </c>
      <c r="L647" s="27"/>
      <c r="M647" s="27"/>
      <c r="N647" s="28"/>
      <c r="O647" s="28"/>
      <c r="P647" s="28"/>
    </row>
    <row r="648" spans="1:16" ht="18">
      <c r="A648" s="22">
        <v>643</v>
      </c>
      <c r="B648" s="23" t="s">
        <v>116</v>
      </c>
      <c r="C648" s="23" t="s">
        <v>663</v>
      </c>
      <c r="D648" s="24">
        <v>1535678.4073000001</v>
      </c>
      <c r="E648" s="24">
        <v>2815208.9561000001</v>
      </c>
      <c r="F648" s="25">
        <f t="shared" si="10"/>
        <v>4350887.3634000001</v>
      </c>
      <c r="L648" s="27"/>
      <c r="M648" s="27"/>
      <c r="N648" s="28"/>
      <c r="O648" s="28"/>
      <c r="P648" s="28"/>
    </row>
    <row r="649" spans="1:16" ht="18">
      <c r="A649" s="22">
        <v>644</v>
      </c>
      <c r="B649" s="23" t="s">
        <v>116</v>
      </c>
      <c r="C649" s="23" t="s">
        <v>665</v>
      </c>
      <c r="D649" s="24">
        <v>1409775.2311</v>
      </c>
      <c r="E649" s="24">
        <v>2584402.9829000002</v>
      </c>
      <c r="F649" s="25">
        <f t="shared" si="10"/>
        <v>3994178.2140000002</v>
      </c>
      <c r="L649" s="27"/>
      <c r="M649" s="27"/>
      <c r="N649" s="28"/>
      <c r="O649" s="28"/>
      <c r="P649" s="28"/>
    </row>
    <row r="650" spans="1:16" ht="18">
      <c r="A650" s="22">
        <v>645</v>
      </c>
      <c r="B650" s="23" t="s">
        <v>116</v>
      </c>
      <c r="C650" s="23" t="s">
        <v>667</v>
      </c>
      <c r="D650" s="24">
        <v>1272946.6472</v>
      </c>
      <c r="E650" s="24">
        <v>2333568.5288999998</v>
      </c>
      <c r="F650" s="25">
        <f t="shared" si="10"/>
        <v>3606515.1760999998</v>
      </c>
      <c r="L650" s="27"/>
      <c r="M650" s="27"/>
      <c r="N650" s="28"/>
      <c r="O650" s="28"/>
      <c r="P650" s="28"/>
    </row>
    <row r="651" spans="1:16" ht="18">
      <c r="A651" s="22">
        <v>646</v>
      </c>
      <c r="B651" s="23" t="s">
        <v>116</v>
      </c>
      <c r="C651" s="23" t="s">
        <v>669</v>
      </c>
      <c r="D651" s="24">
        <v>1572081.6122000001</v>
      </c>
      <c r="E651" s="24">
        <v>2881943.3895</v>
      </c>
      <c r="F651" s="25">
        <f t="shared" si="10"/>
        <v>4454025.0016999999</v>
      </c>
      <c r="L651" s="27"/>
      <c r="M651" s="27"/>
      <c r="N651" s="28"/>
      <c r="O651" s="28"/>
      <c r="P651" s="28"/>
    </row>
    <row r="652" spans="1:16" ht="18">
      <c r="A652" s="22">
        <v>647</v>
      </c>
      <c r="B652" s="23" t="s">
        <v>116</v>
      </c>
      <c r="C652" s="23" t="s">
        <v>671</v>
      </c>
      <c r="D652" s="24">
        <v>1456163.5907999999</v>
      </c>
      <c r="E652" s="24">
        <v>2669442.2237</v>
      </c>
      <c r="F652" s="25">
        <f t="shared" si="10"/>
        <v>4125605.8144999999</v>
      </c>
      <c r="L652" s="27"/>
      <c r="M652" s="27"/>
      <c r="N652" s="28"/>
      <c r="O652" s="28"/>
      <c r="P652" s="28"/>
    </row>
    <row r="653" spans="1:16" ht="36">
      <c r="A653" s="22">
        <v>648</v>
      </c>
      <c r="B653" s="23" t="s">
        <v>116</v>
      </c>
      <c r="C653" s="23" t="s">
        <v>673</v>
      </c>
      <c r="D653" s="24">
        <v>1507495.1240000001</v>
      </c>
      <c r="E653" s="24">
        <v>2763543.3006000002</v>
      </c>
      <c r="F653" s="25">
        <f t="shared" si="10"/>
        <v>4271038.4245999996</v>
      </c>
      <c r="L653" s="27"/>
      <c r="M653" s="27"/>
      <c r="N653" s="28"/>
      <c r="O653" s="28"/>
      <c r="P653" s="28"/>
    </row>
    <row r="654" spans="1:16" ht="36">
      <c r="A654" s="22">
        <v>649</v>
      </c>
      <c r="B654" s="23" t="s">
        <v>116</v>
      </c>
      <c r="C654" s="23" t="s">
        <v>675</v>
      </c>
      <c r="D654" s="24">
        <v>1290525.7646000001</v>
      </c>
      <c r="E654" s="24">
        <v>2365794.6047</v>
      </c>
      <c r="F654" s="25">
        <f t="shared" si="10"/>
        <v>3656320.3692999999</v>
      </c>
      <c r="L654" s="27"/>
      <c r="M654" s="27"/>
      <c r="N654" s="28"/>
      <c r="O654" s="28"/>
      <c r="P654" s="28"/>
    </row>
    <row r="655" spans="1:16" ht="18">
      <c r="A655" s="22">
        <v>650</v>
      </c>
      <c r="B655" s="23" t="s">
        <v>116</v>
      </c>
      <c r="C655" s="23" t="s">
        <v>677</v>
      </c>
      <c r="D655" s="24">
        <v>1180958.1751999999</v>
      </c>
      <c r="E655" s="24">
        <v>2164935.0644</v>
      </c>
      <c r="F655" s="25">
        <f t="shared" si="10"/>
        <v>3345893.2396</v>
      </c>
      <c r="L655" s="27"/>
      <c r="M655" s="27"/>
      <c r="N655" s="28"/>
      <c r="O655" s="28"/>
      <c r="P655" s="28"/>
    </row>
    <row r="656" spans="1:16" ht="18">
      <c r="A656" s="22">
        <v>651</v>
      </c>
      <c r="B656" s="23" t="s">
        <v>116</v>
      </c>
      <c r="C656" s="23" t="s">
        <v>679</v>
      </c>
      <c r="D656" s="24">
        <v>1565427.3260999999</v>
      </c>
      <c r="E656" s="24">
        <v>2869744.7379999999</v>
      </c>
      <c r="F656" s="25">
        <f t="shared" si="10"/>
        <v>4435172.0641000001</v>
      </c>
      <c r="L656" s="27"/>
      <c r="M656" s="27"/>
      <c r="N656" s="28"/>
      <c r="O656" s="28"/>
      <c r="P656" s="28"/>
    </row>
    <row r="657" spans="1:16" ht="18">
      <c r="A657" s="22">
        <v>652</v>
      </c>
      <c r="B657" s="23" t="s">
        <v>116</v>
      </c>
      <c r="C657" s="23" t="s">
        <v>681</v>
      </c>
      <c r="D657" s="24">
        <v>1705576.8251</v>
      </c>
      <c r="E657" s="24">
        <v>3126667.1006999998</v>
      </c>
      <c r="F657" s="25">
        <f t="shared" si="10"/>
        <v>4832243.9258000003</v>
      </c>
      <c r="L657" s="27"/>
      <c r="M657" s="27"/>
      <c r="N657" s="28"/>
      <c r="O657" s="28"/>
      <c r="P657" s="28"/>
    </row>
    <row r="658" spans="1:16" ht="18">
      <c r="A658" s="22">
        <v>653</v>
      </c>
      <c r="B658" s="23" t="s">
        <v>116</v>
      </c>
      <c r="C658" s="23" t="s">
        <v>683</v>
      </c>
      <c r="D658" s="24">
        <v>1306309.696</v>
      </c>
      <c r="E658" s="24">
        <v>2394729.7418</v>
      </c>
      <c r="F658" s="25">
        <f t="shared" si="10"/>
        <v>3701039.4378</v>
      </c>
      <c r="L658" s="27"/>
      <c r="M658" s="27"/>
      <c r="N658" s="28"/>
      <c r="O658" s="28"/>
      <c r="P658" s="28"/>
    </row>
    <row r="659" spans="1:16" ht="18">
      <c r="A659" s="22">
        <v>654</v>
      </c>
      <c r="B659" s="23" t="s">
        <v>116</v>
      </c>
      <c r="C659" s="23" t="s">
        <v>685</v>
      </c>
      <c r="D659" s="24">
        <v>1570988.7985</v>
      </c>
      <c r="E659" s="24">
        <v>2879940.0411</v>
      </c>
      <c r="F659" s="25">
        <f t="shared" si="10"/>
        <v>4450928.8395999996</v>
      </c>
      <c r="L659" s="27"/>
      <c r="M659" s="27"/>
      <c r="N659" s="28"/>
      <c r="O659" s="28"/>
      <c r="P659" s="28"/>
    </row>
    <row r="660" spans="1:16" ht="18">
      <c r="A660" s="22">
        <v>655</v>
      </c>
      <c r="B660" s="23" t="s">
        <v>116</v>
      </c>
      <c r="C660" s="23" t="s">
        <v>687</v>
      </c>
      <c r="D660" s="24">
        <v>1326438.7282</v>
      </c>
      <c r="E660" s="24">
        <v>2431630.3267999999</v>
      </c>
      <c r="F660" s="25">
        <f t="shared" si="10"/>
        <v>3758069.0550000002</v>
      </c>
      <c r="L660" s="27"/>
      <c r="M660" s="27"/>
      <c r="N660" s="28"/>
      <c r="O660" s="28"/>
      <c r="P660" s="28"/>
    </row>
    <row r="661" spans="1:16" ht="18">
      <c r="A661" s="22">
        <v>656</v>
      </c>
      <c r="B661" s="23" t="s">
        <v>116</v>
      </c>
      <c r="C661" s="23" t="s">
        <v>689</v>
      </c>
      <c r="D661" s="24">
        <v>1332229.2259</v>
      </c>
      <c r="E661" s="24">
        <v>2442245.4794999999</v>
      </c>
      <c r="F661" s="25">
        <f t="shared" si="10"/>
        <v>3774474.7053999999</v>
      </c>
      <c r="L661" s="27"/>
      <c r="M661" s="27"/>
      <c r="N661" s="28"/>
      <c r="O661" s="28"/>
      <c r="P661" s="28"/>
    </row>
    <row r="662" spans="1:16" ht="18">
      <c r="A662" s="22">
        <v>657</v>
      </c>
      <c r="B662" s="23" t="s">
        <v>116</v>
      </c>
      <c r="C662" s="23" t="s">
        <v>691</v>
      </c>
      <c r="D662" s="24">
        <v>1325760.0107</v>
      </c>
      <c r="E662" s="24">
        <v>2430386.1003999999</v>
      </c>
      <c r="F662" s="25">
        <f t="shared" si="10"/>
        <v>3756146.1110999999</v>
      </c>
      <c r="L662" s="27"/>
      <c r="M662" s="27"/>
      <c r="N662" s="28"/>
      <c r="O662" s="28"/>
      <c r="P662" s="28"/>
    </row>
    <row r="663" spans="1:16" ht="18">
      <c r="A663" s="22">
        <v>658</v>
      </c>
      <c r="B663" s="23" t="s">
        <v>116</v>
      </c>
      <c r="C663" s="23" t="s">
        <v>693</v>
      </c>
      <c r="D663" s="24">
        <v>1528189.8622000001</v>
      </c>
      <c r="E663" s="24">
        <v>2801480.9391000001</v>
      </c>
      <c r="F663" s="25">
        <f t="shared" si="10"/>
        <v>4329670.8013000004</v>
      </c>
      <c r="L663" s="27"/>
      <c r="M663" s="27"/>
      <c r="N663" s="28"/>
      <c r="O663" s="28"/>
      <c r="P663" s="28"/>
    </row>
    <row r="664" spans="1:16" ht="18">
      <c r="A664" s="22">
        <v>659</v>
      </c>
      <c r="B664" s="23" t="s">
        <v>117</v>
      </c>
      <c r="C664" s="23" t="s">
        <v>697</v>
      </c>
      <c r="D664" s="24">
        <v>1802632.4942999999</v>
      </c>
      <c r="E664" s="24">
        <v>3304589.7620000001</v>
      </c>
      <c r="F664" s="25">
        <f t="shared" si="10"/>
        <v>5107222.2562999995</v>
      </c>
      <c r="L664" s="27"/>
      <c r="M664" s="27"/>
      <c r="N664" s="28"/>
      <c r="O664" s="28"/>
      <c r="P664" s="28"/>
    </row>
    <row r="665" spans="1:16" ht="18">
      <c r="A665" s="22">
        <v>660</v>
      </c>
      <c r="B665" s="23" t="s">
        <v>117</v>
      </c>
      <c r="C665" s="23" t="s">
        <v>292</v>
      </c>
      <c r="D665" s="24">
        <v>1818412.3611999999</v>
      </c>
      <c r="E665" s="24">
        <v>3333517.4479</v>
      </c>
      <c r="F665" s="25">
        <f t="shared" si="10"/>
        <v>5151929.8091000002</v>
      </c>
      <c r="L665" s="27"/>
      <c r="M665" s="27"/>
      <c r="N665" s="28"/>
      <c r="O665" s="28"/>
      <c r="P665" s="28"/>
    </row>
    <row r="666" spans="1:16" ht="18">
      <c r="A666" s="22">
        <v>661</v>
      </c>
      <c r="B666" s="23" t="s">
        <v>117</v>
      </c>
      <c r="C666" s="23" t="s">
        <v>700</v>
      </c>
      <c r="D666" s="24">
        <v>1810488.432</v>
      </c>
      <c r="E666" s="24">
        <v>3318991.2839000002</v>
      </c>
      <c r="F666" s="25">
        <f t="shared" si="10"/>
        <v>5129479.7159000002</v>
      </c>
      <c r="L666" s="27"/>
      <c r="M666" s="27"/>
      <c r="N666" s="28"/>
      <c r="O666" s="28"/>
      <c r="P666" s="28"/>
    </row>
    <row r="667" spans="1:16" ht="18">
      <c r="A667" s="22">
        <v>662</v>
      </c>
      <c r="B667" s="23" t="s">
        <v>117</v>
      </c>
      <c r="C667" s="23" t="s">
        <v>702</v>
      </c>
      <c r="D667" s="24">
        <v>1374509.2692</v>
      </c>
      <c r="E667" s="24">
        <v>2519753.3459000001</v>
      </c>
      <c r="F667" s="25">
        <f t="shared" si="10"/>
        <v>3894262.6151000001</v>
      </c>
      <c r="L667" s="27"/>
      <c r="M667" s="27"/>
      <c r="N667" s="28"/>
      <c r="O667" s="28"/>
      <c r="P667" s="28"/>
    </row>
    <row r="668" spans="1:16" ht="18">
      <c r="A668" s="22">
        <v>663</v>
      </c>
      <c r="B668" s="23" t="s">
        <v>117</v>
      </c>
      <c r="C668" s="23" t="s">
        <v>704</v>
      </c>
      <c r="D668" s="24">
        <v>2391458.5395999998</v>
      </c>
      <c r="E668" s="24">
        <v>4384026.9335000003</v>
      </c>
      <c r="F668" s="25">
        <f t="shared" si="10"/>
        <v>6775485.4731000001</v>
      </c>
      <c r="L668" s="27"/>
      <c r="M668" s="27"/>
      <c r="N668" s="28"/>
      <c r="O668" s="28"/>
      <c r="P668" s="28"/>
    </row>
    <row r="669" spans="1:16" ht="18">
      <c r="A669" s="22">
        <v>664</v>
      </c>
      <c r="B669" s="23" t="s">
        <v>117</v>
      </c>
      <c r="C669" s="23" t="s">
        <v>706</v>
      </c>
      <c r="D669" s="24">
        <v>2068003.1910000001</v>
      </c>
      <c r="E669" s="24">
        <v>3791067.8933999999</v>
      </c>
      <c r="F669" s="25">
        <f t="shared" si="10"/>
        <v>5859071.0844000001</v>
      </c>
      <c r="L669" s="27"/>
      <c r="M669" s="27"/>
      <c r="N669" s="28"/>
      <c r="O669" s="28"/>
      <c r="P669" s="28"/>
    </row>
    <row r="670" spans="1:16" ht="18">
      <c r="A670" s="22">
        <v>665</v>
      </c>
      <c r="B670" s="23" t="s">
        <v>117</v>
      </c>
      <c r="C670" s="23" t="s">
        <v>708</v>
      </c>
      <c r="D670" s="24">
        <v>1815383.1595000001</v>
      </c>
      <c r="E670" s="24">
        <v>3327964.3089000001</v>
      </c>
      <c r="F670" s="25">
        <f t="shared" si="10"/>
        <v>5143347.4683999997</v>
      </c>
      <c r="L670" s="27"/>
      <c r="M670" s="27"/>
      <c r="N670" s="28"/>
      <c r="O670" s="28"/>
      <c r="P670" s="28"/>
    </row>
    <row r="671" spans="1:16" ht="18">
      <c r="A671" s="22">
        <v>666</v>
      </c>
      <c r="B671" s="23" t="s">
        <v>117</v>
      </c>
      <c r="C671" s="23" t="s">
        <v>711</v>
      </c>
      <c r="D671" s="24">
        <v>1603276.1746</v>
      </c>
      <c r="E671" s="24">
        <v>2939129.3283000002</v>
      </c>
      <c r="F671" s="25">
        <f t="shared" si="10"/>
        <v>4542405.5028999997</v>
      </c>
      <c r="L671" s="27"/>
      <c r="M671" s="27"/>
      <c r="N671" s="28"/>
      <c r="O671" s="28"/>
      <c r="P671" s="28"/>
    </row>
    <row r="672" spans="1:16" ht="36">
      <c r="A672" s="22">
        <v>667</v>
      </c>
      <c r="B672" s="23" t="s">
        <v>117</v>
      </c>
      <c r="C672" s="23" t="s">
        <v>713</v>
      </c>
      <c r="D672" s="24">
        <v>1644441.4501</v>
      </c>
      <c r="E672" s="24">
        <v>3014593.5998999998</v>
      </c>
      <c r="F672" s="25">
        <f t="shared" si="10"/>
        <v>4659035.05</v>
      </c>
      <c r="L672" s="27"/>
      <c r="M672" s="27"/>
      <c r="N672" s="28"/>
      <c r="O672" s="28"/>
      <c r="P672" s="28"/>
    </row>
    <row r="673" spans="1:16" ht="36">
      <c r="A673" s="22">
        <v>668</v>
      </c>
      <c r="B673" s="23" t="s">
        <v>117</v>
      </c>
      <c r="C673" s="23" t="s">
        <v>715</v>
      </c>
      <c r="D673" s="24">
        <v>1559991.0329</v>
      </c>
      <c r="E673" s="24">
        <v>2859778.9136999999</v>
      </c>
      <c r="F673" s="25">
        <f t="shared" si="10"/>
        <v>4419769.9466000004</v>
      </c>
      <c r="L673" s="27"/>
      <c r="M673" s="27"/>
      <c r="N673" s="28"/>
      <c r="O673" s="28"/>
      <c r="P673" s="28"/>
    </row>
    <row r="674" spans="1:16" ht="18">
      <c r="A674" s="22">
        <v>669</v>
      </c>
      <c r="B674" s="23" t="s">
        <v>117</v>
      </c>
      <c r="C674" s="23" t="s">
        <v>717</v>
      </c>
      <c r="D674" s="24">
        <v>2155329.9309</v>
      </c>
      <c r="E674" s="24">
        <v>3951155.4607000002</v>
      </c>
      <c r="F674" s="25">
        <f t="shared" si="10"/>
        <v>6106485.3915999997</v>
      </c>
      <c r="L674" s="27"/>
      <c r="M674" s="27"/>
      <c r="N674" s="28"/>
      <c r="O674" s="28"/>
      <c r="P674" s="28"/>
    </row>
    <row r="675" spans="1:16" ht="18">
      <c r="A675" s="22">
        <v>670</v>
      </c>
      <c r="B675" s="23" t="s">
        <v>117</v>
      </c>
      <c r="C675" s="23" t="s">
        <v>719</v>
      </c>
      <c r="D675" s="24">
        <v>1451080.9095000001</v>
      </c>
      <c r="E675" s="24">
        <v>2660124.6412999998</v>
      </c>
      <c r="F675" s="25">
        <f t="shared" si="10"/>
        <v>4111205.5507999999</v>
      </c>
      <c r="L675" s="27"/>
      <c r="M675" s="27"/>
      <c r="N675" s="28"/>
      <c r="O675" s="28"/>
      <c r="P675" s="28"/>
    </row>
    <row r="676" spans="1:16" ht="18">
      <c r="A676" s="22">
        <v>671</v>
      </c>
      <c r="B676" s="23" t="s">
        <v>117</v>
      </c>
      <c r="C676" s="23" t="s">
        <v>720</v>
      </c>
      <c r="D676" s="24">
        <v>1937221.0930999999</v>
      </c>
      <c r="E676" s="24">
        <v>3551317.8706999999</v>
      </c>
      <c r="F676" s="25">
        <f t="shared" si="10"/>
        <v>5488538.9638</v>
      </c>
      <c r="L676" s="27"/>
      <c r="M676" s="27"/>
      <c r="N676" s="28"/>
      <c r="O676" s="28"/>
      <c r="P676" s="28"/>
    </row>
    <row r="677" spans="1:16" ht="18">
      <c r="A677" s="22">
        <v>672</v>
      </c>
      <c r="B677" s="23" t="s">
        <v>117</v>
      </c>
      <c r="C677" s="23" t="s">
        <v>722</v>
      </c>
      <c r="D677" s="24">
        <v>1934419.2308</v>
      </c>
      <c r="E677" s="24">
        <v>3546181.4906000001</v>
      </c>
      <c r="F677" s="25">
        <f t="shared" si="10"/>
        <v>5480600.7214000002</v>
      </c>
      <c r="L677" s="27"/>
      <c r="M677" s="27"/>
      <c r="N677" s="28"/>
      <c r="O677" s="28"/>
      <c r="P677" s="28"/>
    </row>
    <row r="678" spans="1:16" ht="18">
      <c r="A678" s="22">
        <v>673</v>
      </c>
      <c r="B678" s="23" t="s">
        <v>117</v>
      </c>
      <c r="C678" s="23" t="s">
        <v>724</v>
      </c>
      <c r="D678" s="24">
        <v>1528725.6125</v>
      </c>
      <c r="E678" s="24">
        <v>2802463.0776999998</v>
      </c>
      <c r="F678" s="25">
        <f t="shared" si="10"/>
        <v>4331188.6902000001</v>
      </c>
      <c r="L678" s="27"/>
      <c r="M678" s="27"/>
      <c r="N678" s="28"/>
      <c r="O678" s="28"/>
      <c r="P678" s="28"/>
    </row>
    <row r="679" spans="1:16" ht="18">
      <c r="A679" s="22">
        <v>674</v>
      </c>
      <c r="B679" s="23" t="s">
        <v>117</v>
      </c>
      <c r="C679" s="23" t="s">
        <v>726</v>
      </c>
      <c r="D679" s="24">
        <v>1947874.0889000001</v>
      </c>
      <c r="E679" s="24">
        <v>3570846.9654000001</v>
      </c>
      <c r="F679" s="25">
        <f t="shared" si="10"/>
        <v>5518721.0543</v>
      </c>
      <c r="L679" s="27"/>
      <c r="M679" s="27"/>
      <c r="N679" s="28"/>
      <c r="O679" s="28"/>
      <c r="P679" s="28"/>
    </row>
    <row r="680" spans="1:16" ht="18">
      <c r="A680" s="22">
        <v>675</v>
      </c>
      <c r="B680" s="23" t="s">
        <v>117</v>
      </c>
      <c r="C680" s="23" t="s">
        <v>728</v>
      </c>
      <c r="D680" s="24">
        <v>2069624.8906</v>
      </c>
      <c r="E680" s="24">
        <v>3794040.7966</v>
      </c>
      <c r="F680" s="25">
        <f t="shared" si="10"/>
        <v>5863665.6871999996</v>
      </c>
      <c r="L680" s="27"/>
      <c r="M680" s="27"/>
      <c r="N680" s="28"/>
      <c r="O680" s="28"/>
      <c r="P680" s="28"/>
    </row>
    <row r="681" spans="1:16" ht="18">
      <c r="A681" s="22">
        <v>676</v>
      </c>
      <c r="B681" s="23" t="s">
        <v>118</v>
      </c>
      <c r="C681" s="23" t="s">
        <v>732</v>
      </c>
      <c r="D681" s="24">
        <v>1377038.5245999999</v>
      </c>
      <c r="E681" s="24">
        <v>2524389.9822999998</v>
      </c>
      <c r="F681" s="25">
        <f t="shared" si="10"/>
        <v>3901428.5068999999</v>
      </c>
      <c r="L681" s="27"/>
      <c r="M681" s="27"/>
      <c r="N681" s="28"/>
      <c r="O681" s="28"/>
      <c r="P681" s="28"/>
    </row>
    <row r="682" spans="1:16" ht="18">
      <c r="A682" s="22">
        <v>677</v>
      </c>
      <c r="B682" s="23" t="s">
        <v>118</v>
      </c>
      <c r="C682" s="23" t="s">
        <v>735</v>
      </c>
      <c r="D682" s="24">
        <v>1720502.6921999999</v>
      </c>
      <c r="E682" s="24">
        <v>3154029.2324000001</v>
      </c>
      <c r="F682" s="25">
        <f t="shared" si="10"/>
        <v>4874531.9245999996</v>
      </c>
      <c r="L682" s="27"/>
      <c r="M682" s="27"/>
      <c r="N682" s="28"/>
      <c r="O682" s="28"/>
      <c r="P682" s="28"/>
    </row>
    <row r="683" spans="1:16" ht="18">
      <c r="A683" s="22">
        <v>678</v>
      </c>
      <c r="B683" s="23" t="s">
        <v>118</v>
      </c>
      <c r="C683" s="23" t="s">
        <v>737</v>
      </c>
      <c r="D683" s="24">
        <v>1584943.868</v>
      </c>
      <c r="E683" s="24">
        <v>2905522.5046000001</v>
      </c>
      <c r="F683" s="25">
        <f t="shared" si="10"/>
        <v>4490466.3726000004</v>
      </c>
      <c r="L683" s="27"/>
      <c r="M683" s="27"/>
      <c r="N683" s="28"/>
      <c r="O683" s="28"/>
      <c r="P683" s="28"/>
    </row>
    <row r="684" spans="1:16" ht="18">
      <c r="A684" s="22">
        <v>679</v>
      </c>
      <c r="B684" s="23" t="s">
        <v>118</v>
      </c>
      <c r="C684" s="23" t="s">
        <v>739</v>
      </c>
      <c r="D684" s="24">
        <v>1691895.8230000001</v>
      </c>
      <c r="E684" s="24">
        <v>3101587.0581999999</v>
      </c>
      <c r="F684" s="25">
        <f t="shared" si="10"/>
        <v>4793482.8811999997</v>
      </c>
      <c r="L684" s="27"/>
      <c r="M684" s="27"/>
      <c r="N684" s="28"/>
      <c r="O684" s="28"/>
      <c r="P684" s="28"/>
    </row>
    <row r="685" spans="1:16" ht="18">
      <c r="A685" s="22">
        <v>680</v>
      </c>
      <c r="B685" s="23" t="s">
        <v>118</v>
      </c>
      <c r="C685" s="23" t="s">
        <v>741</v>
      </c>
      <c r="D685" s="24">
        <v>1570502.6051</v>
      </c>
      <c r="E685" s="24">
        <v>2879048.7503</v>
      </c>
      <c r="F685" s="25">
        <f t="shared" si="10"/>
        <v>4449551.3553999998</v>
      </c>
      <c r="L685" s="27"/>
      <c r="M685" s="27"/>
      <c r="N685" s="28"/>
      <c r="O685" s="28"/>
      <c r="P685" s="28"/>
    </row>
    <row r="686" spans="1:16" ht="18">
      <c r="A686" s="22">
        <v>681</v>
      </c>
      <c r="B686" s="23" t="s">
        <v>118</v>
      </c>
      <c r="C686" s="23" t="s">
        <v>743</v>
      </c>
      <c r="D686" s="24">
        <v>1570240.1767</v>
      </c>
      <c r="E686" s="24">
        <v>2878567.6661</v>
      </c>
      <c r="F686" s="25">
        <f t="shared" si="10"/>
        <v>4448807.8427999998</v>
      </c>
      <c r="L686" s="27"/>
      <c r="M686" s="27"/>
      <c r="N686" s="28"/>
      <c r="O686" s="28"/>
      <c r="P686" s="28"/>
    </row>
    <row r="687" spans="1:16" ht="18">
      <c r="A687" s="22">
        <v>682</v>
      </c>
      <c r="B687" s="23" t="s">
        <v>118</v>
      </c>
      <c r="C687" s="23" t="s">
        <v>745</v>
      </c>
      <c r="D687" s="24">
        <v>1701781.0478999999</v>
      </c>
      <c r="E687" s="24">
        <v>3119708.6737000002</v>
      </c>
      <c r="F687" s="25">
        <f t="shared" si="10"/>
        <v>4821489.7215999998</v>
      </c>
      <c r="L687" s="27"/>
      <c r="M687" s="27"/>
      <c r="N687" s="28"/>
      <c r="O687" s="28"/>
      <c r="P687" s="28"/>
    </row>
    <row r="688" spans="1:16" ht="18">
      <c r="A688" s="22">
        <v>683</v>
      </c>
      <c r="B688" s="23" t="s">
        <v>118</v>
      </c>
      <c r="C688" s="23" t="s">
        <v>747</v>
      </c>
      <c r="D688" s="24">
        <v>1648703.9242</v>
      </c>
      <c r="E688" s="24">
        <v>3022407.5765999998</v>
      </c>
      <c r="F688" s="25">
        <f t="shared" si="10"/>
        <v>4671111.5007999996</v>
      </c>
      <c r="L688" s="27"/>
      <c r="M688" s="27"/>
      <c r="N688" s="28"/>
      <c r="O688" s="28"/>
      <c r="P688" s="28"/>
    </row>
    <row r="689" spans="1:16" ht="18">
      <c r="A689" s="22">
        <v>684</v>
      </c>
      <c r="B689" s="23" t="s">
        <v>118</v>
      </c>
      <c r="C689" s="23" t="s">
        <v>749</v>
      </c>
      <c r="D689" s="24">
        <v>1572577.8568</v>
      </c>
      <c r="E689" s="24">
        <v>2882853.1063000001</v>
      </c>
      <c r="F689" s="25">
        <f t="shared" si="10"/>
        <v>4455430.9631000003</v>
      </c>
      <c r="L689" s="27"/>
      <c r="M689" s="27"/>
      <c r="N689" s="28"/>
      <c r="O689" s="28"/>
      <c r="P689" s="28"/>
    </row>
    <row r="690" spans="1:16" ht="18">
      <c r="A690" s="22">
        <v>685</v>
      </c>
      <c r="B690" s="23" t="s">
        <v>118</v>
      </c>
      <c r="C690" s="23" t="s">
        <v>751</v>
      </c>
      <c r="D690" s="24">
        <v>1844100.6385999999</v>
      </c>
      <c r="E690" s="24">
        <v>3380609.2533</v>
      </c>
      <c r="F690" s="25">
        <f t="shared" si="10"/>
        <v>5224709.8919000002</v>
      </c>
      <c r="L690" s="27"/>
      <c r="M690" s="27"/>
      <c r="N690" s="28"/>
      <c r="O690" s="28"/>
      <c r="P690" s="28"/>
    </row>
    <row r="691" spans="1:16" ht="18">
      <c r="A691" s="22">
        <v>686</v>
      </c>
      <c r="B691" s="23" t="s">
        <v>118</v>
      </c>
      <c r="C691" s="23" t="s">
        <v>753</v>
      </c>
      <c r="D691" s="24">
        <v>1642356.5660000001</v>
      </c>
      <c r="E691" s="24">
        <v>3010771.5858</v>
      </c>
      <c r="F691" s="25">
        <f t="shared" si="10"/>
        <v>4653128.1518000001</v>
      </c>
      <c r="L691" s="27"/>
      <c r="M691" s="27"/>
      <c r="N691" s="28"/>
      <c r="O691" s="28"/>
      <c r="P691" s="28"/>
    </row>
    <row r="692" spans="1:16" ht="18">
      <c r="A692" s="22">
        <v>687</v>
      </c>
      <c r="B692" s="23" t="s">
        <v>118</v>
      </c>
      <c r="C692" s="23" t="s">
        <v>755</v>
      </c>
      <c r="D692" s="24">
        <v>1571876.1225999999</v>
      </c>
      <c r="E692" s="24">
        <v>2881566.6856</v>
      </c>
      <c r="F692" s="25">
        <f t="shared" si="10"/>
        <v>4453442.8081999999</v>
      </c>
      <c r="L692" s="27"/>
      <c r="M692" s="27"/>
      <c r="N692" s="28"/>
      <c r="O692" s="28"/>
      <c r="P692" s="28"/>
    </row>
    <row r="693" spans="1:16" ht="18">
      <c r="A693" s="22">
        <v>688</v>
      </c>
      <c r="B693" s="23" t="s">
        <v>118</v>
      </c>
      <c r="C693" s="23" t="s">
        <v>757</v>
      </c>
      <c r="D693" s="24">
        <v>1866090.1713</v>
      </c>
      <c r="E693" s="24">
        <v>3420920.5118</v>
      </c>
      <c r="F693" s="25">
        <f t="shared" si="10"/>
        <v>5287010.6831</v>
      </c>
      <c r="L693" s="27"/>
      <c r="M693" s="27"/>
      <c r="N693" s="28"/>
      <c r="O693" s="28"/>
      <c r="P693" s="28"/>
    </row>
    <row r="694" spans="1:16" ht="18">
      <c r="A694" s="22">
        <v>689</v>
      </c>
      <c r="B694" s="23" t="s">
        <v>118</v>
      </c>
      <c r="C694" s="23" t="s">
        <v>759</v>
      </c>
      <c r="D694" s="24">
        <v>2285229.8067999999</v>
      </c>
      <c r="E694" s="24">
        <v>4189288.1924000001</v>
      </c>
      <c r="F694" s="25">
        <f t="shared" si="10"/>
        <v>6474517.9992000004</v>
      </c>
      <c r="L694" s="27"/>
      <c r="M694" s="27"/>
      <c r="N694" s="28"/>
      <c r="O694" s="28"/>
      <c r="P694" s="28"/>
    </row>
    <row r="695" spans="1:16" ht="18">
      <c r="A695" s="22">
        <v>690</v>
      </c>
      <c r="B695" s="23" t="s">
        <v>118</v>
      </c>
      <c r="C695" s="23" t="s">
        <v>761</v>
      </c>
      <c r="D695" s="24">
        <v>1844964.9373000001</v>
      </c>
      <c r="E695" s="24">
        <v>3382193.6875999998</v>
      </c>
      <c r="F695" s="25">
        <f t="shared" si="10"/>
        <v>5227158.6249000002</v>
      </c>
      <c r="L695" s="27"/>
      <c r="M695" s="27"/>
      <c r="N695" s="28"/>
      <c r="O695" s="28"/>
      <c r="P695" s="28"/>
    </row>
    <row r="696" spans="1:16" ht="36">
      <c r="A696" s="22">
        <v>691</v>
      </c>
      <c r="B696" s="23" t="s">
        <v>118</v>
      </c>
      <c r="C696" s="23" t="s">
        <v>763</v>
      </c>
      <c r="D696" s="24">
        <v>1861731.3892000001</v>
      </c>
      <c r="E696" s="24">
        <v>3412929.9832000001</v>
      </c>
      <c r="F696" s="25">
        <f t="shared" si="10"/>
        <v>5274661.3723999998</v>
      </c>
      <c r="L696" s="27"/>
      <c r="M696" s="27"/>
      <c r="N696" s="28"/>
      <c r="O696" s="28"/>
      <c r="P696" s="28"/>
    </row>
    <row r="697" spans="1:16" ht="18">
      <c r="A697" s="22">
        <v>692</v>
      </c>
      <c r="B697" s="23" t="s">
        <v>118</v>
      </c>
      <c r="C697" s="23" t="s">
        <v>765</v>
      </c>
      <c r="D697" s="24">
        <v>1279092.6237000001</v>
      </c>
      <c r="E697" s="24">
        <v>2344835.3462999999</v>
      </c>
      <c r="F697" s="25">
        <f t="shared" si="10"/>
        <v>3623927.97</v>
      </c>
      <c r="L697" s="27"/>
      <c r="M697" s="27"/>
      <c r="N697" s="28"/>
      <c r="O697" s="28"/>
      <c r="P697" s="28"/>
    </row>
    <row r="698" spans="1:16" ht="18">
      <c r="A698" s="22">
        <v>693</v>
      </c>
      <c r="B698" s="23" t="s">
        <v>118</v>
      </c>
      <c r="C698" s="23" t="s">
        <v>767</v>
      </c>
      <c r="D698" s="24">
        <v>1573928.9371</v>
      </c>
      <c r="E698" s="24">
        <v>2885329.9095000001</v>
      </c>
      <c r="F698" s="25">
        <f t="shared" si="10"/>
        <v>4459258.8465999998</v>
      </c>
      <c r="L698" s="27"/>
      <c r="M698" s="27"/>
      <c r="N698" s="28"/>
      <c r="O698" s="28"/>
      <c r="P698" s="28"/>
    </row>
    <row r="699" spans="1:16" ht="18">
      <c r="A699" s="22">
        <v>694</v>
      </c>
      <c r="B699" s="23" t="s">
        <v>118</v>
      </c>
      <c r="C699" s="23" t="s">
        <v>769</v>
      </c>
      <c r="D699" s="24">
        <v>1247493.8684</v>
      </c>
      <c r="E699" s="24">
        <v>2286908.4400999998</v>
      </c>
      <c r="F699" s="25">
        <f t="shared" si="10"/>
        <v>3534402.3084999998</v>
      </c>
      <c r="L699" s="27"/>
      <c r="M699" s="27"/>
      <c r="N699" s="28"/>
      <c r="O699" s="28"/>
      <c r="P699" s="28"/>
    </row>
    <row r="700" spans="1:16" ht="18">
      <c r="A700" s="22">
        <v>695</v>
      </c>
      <c r="B700" s="23" t="s">
        <v>118</v>
      </c>
      <c r="C700" s="23" t="s">
        <v>771</v>
      </c>
      <c r="D700" s="24">
        <v>1349375.9427</v>
      </c>
      <c r="E700" s="24">
        <v>2473678.8777000001</v>
      </c>
      <c r="F700" s="25">
        <f t="shared" si="10"/>
        <v>3823054.8204000001</v>
      </c>
      <c r="L700" s="27"/>
      <c r="M700" s="27"/>
      <c r="N700" s="28"/>
      <c r="O700" s="28"/>
      <c r="P700" s="28"/>
    </row>
    <row r="701" spans="1:16" ht="18">
      <c r="A701" s="22">
        <v>696</v>
      </c>
      <c r="B701" s="23" t="s">
        <v>118</v>
      </c>
      <c r="C701" s="23" t="s">
        <v>773</v>
      </c>
      <c r="D701" s="24">
        <v>1393659.7463</v>
      </c>
      <c r="E701" s="24">
        <v>2554860.0416000001</v>
      </c>
      <c r="F701" s="25">
        <f t="shared" si="10"/>
        <v>3948519.7878999999</v>
      </c>
      <c r="L701" s="27"/>
      <c r="M701" s="27"/>
      <c r="N701" s="28"/>
      <c r="O701" s="28"/>
      <c r="P701" s="28"/>
    </row>
    <row r="702" spans="1:16" ht="18">
      <c r="A702" s="22">
        <v>697</v>
      </c>
      <c r="B702" s="23" t="s">
        <v>118</v>
      </c>
      <c r="C702" s="23" t="s">
        <v>775</v>
      </c>
      <c r="D702" s="24">
        <v>2588207.1030999999</v>
      </c>
      <c r="E702" s="24">
        <v>4744706.8229999999</v>
      </c>
      <c r="F702" s="25">
        <f t="shared" si="10"/>
        <v>7332913.9260999998</v>
      </c>
      <c r="L702" s="27"/>
      <c r="M702" s="27"/>
      <c r="N702" s="28"/>
      <c r="O702" s="28"/>
      <c r="P702" s="28"/>
    </row>
    <row r="703" spans="1:16" ht="18">
      <c r="A703" s="22">
        <v>698</v>
      </c>
      <c r="B703" s="23" t="s">
        <v>118</v>
      </c>
      <c r="C703" s="23" t="s">
        <v>777</v>
      </c>
      <c r="D703" s="24">
        <v>1531924.0134999999</v>
      </c>
      <c r="E703" s="24">
        <v>2808326.3933000001</v>
      </c>
      <c r="F703" s="25">
        <f t="shared" si="10"/>
        <v>4340250.4068</v>
      </c>
      <c r="L703" s="27"/>
      <c r="M703" s="27"/>
      <c r="N703" s="28"/>
      <c r="O703" s="28"/>
      <c r="P703" s="28"/>
    </row>
    <row r="704" spans="1:16" ht="18">
      <c r="A704" s="22">
        <v>699</v>
      </c>
      <c r="B704" s="23" t="s">
        <v>119</v>
      </c>
      <c r="C704" s="23" t="s">
        <v>781</v>
      </c>
      <c r="D704" s="24">
        <v>1435279.5777</v>
      </c>
      <c r="E704" s="24">
        <v>2631157.6058999998</v>
      </c>
      <c r="F704" s="25">
        <f t="shared" si="10"/>
        <v>4066437.1836000001</v>
      </c>
      <c r="L704" s="27"/>
      <c r="M704" s="27"/>
      <c r="N704" s="28"/>
      <c r="O704" s="28"/>
      <c r="P704" s="28"/>
    </row>
    <row r="705" spans="1:16" ht="18">
      <c r="A705" s="22">
        <v>700</v>
      </c>
      <c r="B705" s="23" t="s">
        <v>119</v>
      </c>
      <c r="C705" s="23" t="s">
        <v>783</v>
      </c>
      <c r="D705" s="24">
        <v>1633829.0884</v>
      </c>
      <c r="E705" s="24">
        <v>2995138.9956</v>
      </c>
      <c r="F705" s="25">
        <f t="shared" si="10"/>
        <v>4628968.0839999998</v>
      </c>
      <c r="L705" s="27"/>
      <c r="M705" s="27"/>
      <c r="N705" s="28"/>
      <c r="O705" s="28"/>
      <c r="P705" s="28"/>
    </row>
    <row r="706" spans="1:16" ht="18">
      <c r="A706" s="22">
        <v>701</v>
      </c>
      <c r="B706" s="23" t="s">
        <v>119</v>
      </c>
      <c r="C706" s="23" t="s">
        <v>785</v>
      </c>
      <c r="D706" s="24">
        <v>1760722.4334</v>
      </c>
      <c r="E706" s="24">
        <v>3227760.1483</v>
      </c>
      <c r="F706" s="25">
        <f t="shared" si="10"/>
        <v>4988482.5817</v>
      </c>
      <c r="L706" s="27"/>
      <c r="M706" s="27"/>
      <c r="N706" s="28"/>
      <c r="O706" s="28"/>
      <c r="P706" s="28"/>
    </row>
    <row r="707" spans="1:16" ht="18">
      <c r="A707" s="22">
        <v>702</v>
      </c>
      <c r="B707" s="23" t="s">
        <v>119</v>
      </c>
      <c r="C707" s="23" t="s">
        <v>787</v>
      </c>
      <c r="D707" s="24">
        <v>1911726.0648000001</v>
      </c>
      <c r="E707" s="24">
        <v>3504580.3297999999</v>
      </c>
      <c r="F707" s="25">
        <f t="shared" si="10"/>
        <v>5416306.3946000002</v>
      </c>
      <c r="L707" s="27"/>
      <c r="M707" s="27"/>
      <c r="N707" s="28"/>
      <c r="O707" s="28"/>
      <c r="P707" s="28"/>
    </row>
    <row r="708" spans="1:16" ht="18">
      <c r="A708" s="22">
        <v>703</v>
      </c>
      <c r="B708" s="23" t="s">
        <v>119</v>
      </c>
      <c r="C708" s="23" t="s">
        <v>789</v>
      </c>
      <c r="D708" s="24">
        <v>1798370.1058</v>
      </c>
      <c r="E708" s="24">
        <v>3296775.9423000002</v>
      </c>
      <c r="F708" s="25">
        <f t="shared" si="10"/>
        <v>5095146.0481000002</v>
      </c>
      <c r="L708" s="27"/>
      <c r="M708" s="27"/>
      <c r="N708" s="28"/>
      <c r="O708" s="28"/>
      <c r="P708" s="28"/>
    </row>
    <row r="709" spans="1:16" ht="18">
      <c r="A709" s="22">
        <v>704</v>
      </c>
      <c r="B709" s="23" t="s">
        <v>119</v>
      </c>
      <c r="C709" s="23" t="s">
        <v>792</v>
      </c>
      <c r="D709" s="24">
        <v>1629526.8748000001</v>
      </c>
      <c r="E709" s="24">
        <v>2987252.1683999998</v>
      </c>
      <c r="F709" s="25">
        <f t="shared" si="10"/>
        <v>4616779.0432000002</v>
      </c>
      <c r="L709" s="27"/>
      <c r="M709" s="27"/>
      <c r="N709" s="28"/>
      <c r="O709" s="28"/>
      <c r="P709" s="28"/>
    </row>
    <row r="710" spans="1:16" ht="18">
      <c r="A710" s="22">
        <v>705</v>
      </c>
      <c r="B710" s="23" t="s">
        <v>119</v>
      </c>
      <c r="C710" s="23" t="s">
        <v>794</v>
      </c>
      <c r="D710" s="24">
        <v>1861152.2137</v>
      </c>
      <c r="E710" s="24">
        <v>3411868.2374999998</v>
      </c>
      <c r="F710" s="25">
        <f t="shared" si="10"/>
        <v>5273020.4512</v>
      </c>
      <c r="L710" s="27"/>
      <c r="M710" s="27"/>
      <c r="N710" s="28"/>
      <c r="O710" s="28"/>
      <c r="P710" s="28"/>
    </row>
    <row r="711" spans="1:16" ht="18">
      <c r="A711" s="22">
        <v>706</v>
      </c>
      <c r="B711" s="23" t="s">
        <v>119</v>
      </c>
      <c r="C711" s="23" t="s">
        <v>796</v>
      </c>
      <c r="D711" s="24">
        <v>1588141.1379</v>
      </c>
      <c r="E711" s="24">
        <v>2911383.7466000002</v>
      </c>
      <c r="F711" s="25">
        <f t="shared" ref="F711:F774" si="11">D711+E711</f>
        <v>4499524.8844999997</v>
      </c>
      <c r="L711" s="27"/>
      <c r="M711" s="27"/>
      <c r="N711" s="28"/>
      <c r="O711" s="28"/>
      <c r="P711" s="28"/>
    </row>
    <row r="712" spans="1:16" ht="18">
      <c r="A712" s="22">
        <v>707</v>
      </c>
      <c r="B712" s="23" t="s">
        <v>119</v>
      </c>
      <c r="C712" s="23" t="s">
        <v>798</v>
      </c>
      <c r="D712" s="24">
        <v>1797657.4750999999</v>
      </c>
      <c r="E712" s="24">
        <v>3295469.5462000002</v>
      </c>
      <c r="F712" s="25">
        <f t="shared" si="11"/>
        <v>5093127.0213000001</v>
      </c>
      <c r="L712" s="27"/>
      <c r="M712" s="27"/>
      <c r="N712" s="28"/>
      <c r="O712" s="28"/>
      <c r="P712" s="28"/>
    </row>
    <row r="713" spans="1:16" ht="18">
      <c r="A713" s="22">
        <v>708</v>
      </c>
      <c r="B713" s="23" t="s">
        <v>119</v>
      </c>
      <c r="C713" s="23" t="s">
        <v>800</v>
      </c>
      <c r="D713" s="24">
        <v>1623034.4279</v>
      </c>
      <c r="E713" s="24">
        <v>2975350.2008000002</v>
      </c>
      <c r="F713" s="25">
        <f t="shared" si="11"/>
        <v>4598384.6287000002</v>
      </c>
      <c r="L713" s="27"/>
      <c r="M713" s="27"/>
      <c r="N713" s="28"/>
      <c r="O713" s="28"/>
      <c r="P713" s="28"/>
    </row>
    <row r="714" spans="1:16" ht="18">
      <c r="A714" s="22">
        <v>709</v>
      </c>
      <c r="B714" s="23" t="s">
        <v>119</v>
      </c>
      <c r="C714" s="23" t="s">
        <v>802</v>
      </c>
      <c r="D714" s="24">
        <v>1505051.3777000001</v>
      </c>
      <c r="E714" s="24">
        <v>2759063.4196000001</v>
      </c>
      <c r="F714" s="25">
        <f t="shared" si="11"/>
        <v>4264114.7972999997</v>
      </c>
      <c r="L714" s="27"/>
      <c r="M714" s="27"/>
      <c r="N714" s="28"/>
      <c r="O714" s="28"/>
      <c r="P714" s="28"/>
    </row>
    <row r="715" spans="1:16" ht="18">
      <c r="A715" s="22">
        <v>710</v>
      </c>
      <c r="B715" s="23" t="s">
        <v>119</v>
      </c>
      <c r="C715" s="23" t="s">
        <v>804</v>
      </c>
      <c r="D715" s="24">
        <v>1791946.7836</v>
      </c>
      <c r="E715" s="24">
        <v>3285000.6941</v>
      </c>
      <c r="F715" s="25">
        <f t="shared" si="11"/>
        <v>5076947.4776999997</v>
      </c>
      <c r="L715" s="27"/>
      <c r="M715" s="27"/>
      <c r="N715" s="28"/>
      <c r="O715" s="28"/>
      <c r="P715" s="28"/>
    </row>
    <row r="716" spans="1:16" ht="18">
      <c r="A716" s="22">
        <v>711</v>
      </c>
      <c r="B716" s="23" t="s">
        <v>119</v>
      </c>
      <c r="C716" s="23" t="s">
        <v>806</v>
      </c>
      <c r="D716" s="24">
        <v>1880113.7792</v>
      </c>
      <c r="E716" s="24">
        <v>3446628.6200999999</v>
      </c>
      <c r="F716" s="25">
        <f t="shared" si="11"/>
        <v>5326742.3992999997</v>
      </c>
      <c r="L716" s="27"/>
      <c r="M716" s="27"/>
      <c r="N716" s="28"/>
      <c r="O716" s="28"/>
      <c r="P716" s="28"/>
    </row>
    <row r="717" spans="1:16" ht="18">
      <c r="A717" s="22">
        <v>712</v>
      </c>
      <c r="B717" s="23" t="s">
        <v>119</v>
      </c>
      <c r="C717" s="23" t="s">
        <v>808</v>
      </c>
      <c r="D717" s="24">
        <v>1694082.1172</v>
      </c>
      <c r="E717" s="24">
        <v>3105594.9775</v>
      </c>
      <c r="F717" s="25">
        <f t="shared" si="11"/>
        <v>4799677.0947000002</v>
      </c>
      <c r="L717" s="27"/>
      <c r="M717" s="27"/>
      <c r="N717" s="28"/>
      <c r="O717" s="28"/>
      <c r="P717" s="28"/>
    </row>
    <row r="718" spans="1:16" ht="18">
      <c r="A718" s="22">
        <v>713</v>
      </c>
      <c r="B718" s="23" t="s">
        <v>119</v>
      </c>
      <c r="C718" s="23" t="s">
        <v>810</v>
      </c>
      <c r="D718" s="24">
        <v>1516946.7575000001</v>
      </c>
      <c r="E718" s="24">
        <v>2780870.0554999998</v>
      </c>
      <c r="F718" s="25">
        <f t="shared" si="11"/>
        <v>4297816.8130000001</v>
      </c>
      <c r="L718" s="27"/>
      <c r="M718" s="27"/>
      <c r="N718" s="28"/>
      <c r="O718" s="28"/>
      <c r="P718" s="28"/>
    </row>
    <row r="719" spans="1:16" ht="18">
      <c r="A719" s="22">
        <v>714</v>
      </c>
      <c r="B719" s="23" t="s">
        <v>119</v>
      </c>
      <c r="C719" s="23" t="s">
        <v>812</v>
      </c>
      <c r="D719" s="24">
        <v>1685688.7187999999</v>
      </c>
      <c r="E719" s="24">
        <v>3090208.1814999999</v>
      </c>
      <c r="F719" s="25">
        <f t="shared" si="11"/>
        <v>4775896.9002999999</v>
      </c>
      <c r="L719" s="27"/>
      <c r="M719" s="27"/>
      <c r="N719" s="28"/>
      <c r="O719" s="28"/>
      <c r="P719" s="28"/>
    </row>
    <row r="720" spans="1:16" ht="18">
      <c r="A720" s="22">
        <v>715</v>
      </c>
      <c r="B720" s="23" t="s">
        <v>119</v>
      </c>
      <c r="C720" s="23" t="s">
        <v>814</v>
      </c>
      <c r="D720" s="24">
        <v>1672070.8851000001</v>
      </c>
      <c r="E720" s="24">
        <v>3065243.9394</v>
      </c>
      <c r="F720" s="25">
        <f t="shared" si="11"/>
        <v>4737314.8245000001</v>
      </c>
      <c r="L720" s="27"/>
      <c r="M720" s="27"/>
      <c r="N720" s="28"/>
      <c r="O720" s="28"/>
      <c r="P720" s="28"/>
    </row>
    <row r="721" spans="1:16" ht="18">
      <c r="A721" s="22">
        <v>716</v>
      </c>
      <c r="B721" s="23" t="s">
        <v>119</v>
      </c>
      <c r="C721" s="23" t="s">
        <v>816</v>
      </c>
      <c r="D721" s="24">
        <v>1872245.3787</v>
      </c>
      <c r="E721" s="24">
        <v>3432204.2514</v>
      </c>
      <c r="F721" s="25">
        <f t="shared" si="11"/>
        <v>5304449.6300999997</v>
      </c>
      <c r="L721" s="27"/>
      <c r="M721" s="27"/>
      <c r="N721" s="28"/>
      <c r="O721" s="28"/>
      <c r="P721" s="28"/>
    </row>
    <row r="722" spans="1:16" ht="18">
      <c r="A722" s="22">
        <v>717</v>
      </c>
      <c r="B722" s="23" t="s">
        <v>119</v>
      </c>
      <c r="C722" s="23" t="s">
        <v>818</v>
      </c>
      <c r="D722" s="24">
        <v>1726134.7875000001</v>
      </c>
      <c r="E722" s="24">
        <v>3164354.0016000001</v>
      </c>
      <c r="F722" s="25">
        <f t="shared" si="11"/>
        <v>4890488.7890999997</v>
      </c>
      <c r="L722" s="27"/>
      <c r="M722" s="27"/>
      <c r="N722" s="28"/>
      <c r="O722" s="28"/>
      <c r="P722" s="28"/>
    </row>
    <row r="723" spans="1:16" ht="18">
      <c r="A723" s="22">
        <v>718</v>
      </c>
      <c r="B723" s="23" t="s">
        <v>119</v>
      </c>
      <c r="C723" s="23" t="s">
        <v>820</v>
      </c>
      <c r="D723" s="24">
        <v>1570807.8425</v>
      </c>
      <c r="E723" s="24">
        <v>2879608.3122</v>
      </c>
      <c r="F723" s="25">
        <f t="shared" si="11"/>
        <v>4450416.1546999998</v>
      </c>
      <c r="L723" s="27"/>
      <c r="M723" s="27"/>
      <c r="N723" s="28"/>
      <c r="O723" s="28"/>
      <c r="P723" s="28"/>
    </row>
    <row r="724" spans="1:16" ht="18">
      <c r="A724" s="22">
        <v>719</v>
      </c>
      <c r="B724" s="23" t="s">
        <v>119</v>
      </c>
      <c r="C724" s="23" t="s">
        <v>822</v>
      </c>
      <c r="D724" s="24">
        <v>1619261.2021000001</v>
      </c>
      <c r="E724" s="24">
        <v>2968433.1151999999</v>
      </c>
      <c r="F724" s="25">
        <f t="shared" si="11"/>
        <v>4587694.3173000002</v>
      </c>
      <c r="L724" s="27"/>
      <c r="M724" s="27"/>
      <c r="N724" s="28"/>
      <c r="O724" s="28"/>
      <c r="P724" s="28"/>
    </row>
    <row r="725" spans="1:16" ht="18">
      <c r="A725" s="22">
        <v>720</v>
      </c>
      <c r="B725" s="23" t="s">
        <v>119</v>
      </c>
      <c r="C725" s="23" t="s">
        <v>824</v>
      </c>
      <c r="D725" s="24">
        <v>1557980.8853</v>
      </c>
      <c r="E725" s="24">
        <v>2856093.9067000002</v>
      </c>
      <c r="F725" s="25">
        <f t="shared" si="11"/>
        <v>4414074.7920000004</v>
      </c>
      <c r="L725" s="27"/>
      <c r="M725" s="27"/>
      <c r="N725" s="28"/>
      <c r="O725" s="28"/>
      <c r="P725" s="28"/>
    </row>
    <row r="726" spans="1:16" ht="18">
      <c r="A726" s="22">
        <v>721</v>
      </c>
      <c r="B726" s="23" t="s">
        <v>119</v>
      </c>
      <c r="C726" s="23" t="s">
        <v>826</v>
      </c>
      <c r="D726" s="24">
        <v>1460606.737</v>
      </c>
      <c r="E726" s="24">
        <v>2677587.4089000002</v>
      </c>
      <c r="F726" s="25">
        <f t="shared" si="11"/>
        <v>4138194.1458999999</v>
      </c>
      <c r="L726" s="27"/>
      <c r="M726" s="27"/>
      <c r="N726" s="28"/>
      <c r="O726" s="28"/>
      <c r="P726" s="28"/>
    </row>
    <row r="727" spans="1:16" ht="18">
      <c r="A727" s="22">
        <v>722</v>
      </c>
      <c r="B727" s="23" t="s">
        <v>120</v>
      </c>
      <c r="C727" s="23" t="s">
        <v>830</v>
      </c>
      <c r="D727" s="24">
        <v>1449758.0558</v>
      </c>
      <c r="E727" s="24">
        <v>2657699.5832000002</v>
      </c>
      <c r="F727" s="25">
        <f t="shared" si="11"/>
        <v>4107457.639</v>
      </c>
      <c r="L727" s="27"/>
      <c r="M727" s="27"/>
      <c r="N727" s="28"/>
      <c r="O727" s="28"/>
      <c r="P727" s="28"/>
    </row>
    <row r="728" spans="1:16" ht="18">
      <c r="A728" s="22">
        <v>723</v>
      </c>
      <c r="B728" s="23" t="s">
        <v>120</v>
      </c>
      <c r="C728" s="23" t="s">
        <v>832</v>
      </c>
      <c r="D728" s="24">
        <v>2480869.8963000001</v>
      </c>
      <c r="E728" s="24">
        <v>4547936.0247</v>
      </c>
      <c r="F728" s="25">
        <f t="shared" si="11"/>
        <v>7028805.9210000001</v>
      </c>
      <c r="L728" s="27"/>
      <c r="M728" s="27"/>
      <c r="N728" s="28"/>
      <c r="O728" s="28"/>
      <c r="P728" s="28"/>
    </row>
    <row r="729" spans="1:16" ht="18">
      <c r="A729" s="22">
        <v>724</v>
      </c>
      <c r="B729" s="23" t="s">
        <v>120</v>
      </c>
      <c r="C729" s="23" t="s">
        <v>834</v>
      </c>
      <c r="D729" s="24">
        <v>1703901.2716999999</v>
      </c>
      <c r="E729" s="24">
        <v>3123595.4726</v>
      </c>
      <c r="F729" s="25">
        <f t="shared" si="11"/>
        <v>4827496.7443000004</v>
      </c>
      <c r="L729" s="27"/>
      <c r="M729" s="27"/>
      <c r="N729" s="28"/>
      <c r="O729" s="28"/>
      <c r="P729" s="28"/>
    </row>
    <row r="730" spans="1:16" ht="18">
      <c r="A730" s="22">
        <v>725</v>
      </c>
      <c r="B730" s="23" t="s">
        <v>120</v>
      </c>
      <c r="C730" s="23" t="s">
        <v>836</v>
      </c>
      <c r="D730" s="24">
        <v>2034468.3082999999</v>
      </c>
      <c r="E730" s="24">
        <v>3729591.6743999999</v>
      </c>
      <c r="F730" s="25">
        <f t="shared" si="11"/>
        <v>5764059.9826999996</v>
      </c>
      <c r="L730" s="27"/>
      <c r="M730" s="27"/>
      <c r="N730" s="28"/>
      <c r="O730" s="28"/>
      <c r="P730" s="28"/>
    </row>
    <row r="731" spans="1:16" ht="18">
      <c r="A731" s="22">
        <v>726</v>
      </c>
      <c r="B731" s="23" t="s">
        <v>120</v>
      </c>
      <c r="C731" s="23" t="s">
        <v>838</v>
      </c>
      <c r="D731" s="24">
        <v>2197928.6143999998</v>
      </c>
      <c r="E731" s="24">
        <v>4029247.4588000001</v>
      </c>
      <c r="F731" s="25">
        <f t="shared" si="11"/>
        <v>6227176.0732000005</v>
      </c>
      <c r="L731" s="27"/>
      <c r="M731" s="27"/>
      <c r="N731" s="28"/>
      <c r="O731" s="28"/>
      <c r="P731" s="28"/>
    </row>
    <row r="732" spans="1:16" ht="18">
      <c r="A732" s="22">
        <v>727</v>
      </c>
      <c r="B732" s="23" t="s">
        <v>120</v>
      </c>
      <c r="C732" s="23" t="s">
        <v>840</v>
      </c>
      <c r="D732" s="24">
        <v>1522616.0830999999</v>
      </c>
      <c r="E732" s="24">
        <v>2791263.0753000001</v>
      </c>
      <c r="F732" s="25">
        <f t="shared" si="11"/>
        <v>4313879.1584000001</v>
      </c>
      <c r="L732" s="27"/>
      <c r="M732" s="27"/>
      <c r="N732" s="28"/>
      <c r="O732" s="28"/>
      <c r="P732" s="28"/>
    </row>
    <row r="733" spans="1:16" ht="18">
      <c r="A733" s="22">
        <v>728</v>
      </c>
      <c r="B733" s="23" t="s">
        <v>120</v>
      </c>
      <c r="C733" s="23" t="s">
        <v>842</v>
      </c>
      <c r="D733" s="24">
        <v>1464494.9417999999</v>
      </c>
      <c r="E733" s="24">
        <v>2684715.2743000002</v>
      </c>
      <c r="F733" s="25">
        <f t="shared" si="11"/>
        <v>4149210.2160999998</v>
      </c>
      <c r="L733" s="27"/>
      <c r="M733" s="27"/>
      <c r="N733" s="28"/>
      <c r="O733" s="28"/>
      <c r="P733" s="28"/>
    </row>
    <row r="734" spans="1:16" ht="18">
      <c r="A734" s="22">
        <v>729</v>
      </c>
      <c r="B734" s="23" t="s">
        <v>120</v>
      </c>
      <c r="C734" s="23" t="s">
        <v>844</v>
      </c>
      <c r="D734" s="24">
        <v>2273096.4325000001</v>
      </c>
      <c r="E734" s="24">
        <v>4167045.2644000002</v>
      </c>
      <c r="F734" s="25">
        <f t="shared" si="11"/>
        <v>6440141.6968999999</v>
      </c>
      <c r="L734" s="27"/>
      <c r="M734" s="27"/>
      <c r="N734" s="28"/>
      <c r="O734" s="28"/>
      <c r="P734" s="28"/>
    </row>
    <row r="735" spans="1:16" ht="18">
      <c r="A735" s="22">
        <v>730</v>
      </c>
      <c r="B735" s="23" t="s">
        <v>120</v>
      </c>
      <c r="C735" s="23" t="s">
        <v>846</v>
      </c>
      <c r="D735" s="24">
        <v>1618079.317</v>
      </c>
      <c r="E735" s="24">
        <v>2966266.4808999998</v>
      </c>
      <c r="F735" s="25">
        <f t="shared" si="11"/>
        <v>4584345.7978999997</v>
      </c>
      <c r="L735" s="27"/>
      <c r="M735" s="27"/>
      <c r="N735" s="28"/>
      <c r="O735" s="28"/>
      <c r="P735" s="28"/>
    </row>
    <row r="736" spans="1:16" ht="18">
      <c r="A736" s="22">
        <v>731</v>
      </c>
      <c r="B736" s="23" t="s">
        <v>120</v>
      </c>
      <c r="C736" s="23" t="s">
        <v>849</v>
      </c>
      <c r="D736" s="24">
        <v>1493968.9365000001</v>
      </c>
      <c r="E736" s="24">
        <v>2738747.0646000002</v>
      </c>
      <c r="F736" s="25">
        <f t="shared" si="11"/>
        <v>4232716.0011</v>
      </c>
      <c r="L736" s="27"/>
      <c r="M736" s="27"/>
      <c r="N736" s="28"/>
      <c r="O736" s="28"/>
      <c r="P736" s="28"/>
    </row>
    <row r="737" spans="1:16" ht="18">
      <c r="A737" s="22">
        <v>732</v>
      </c>
      <c r="B737" s="23" t="s">
        <v>120</v>
      </c>
      <c r="C737" s="23" t="s">
        <v>851</v>
      </c>
      <c r="D737" s="24">
        <v>2229476.7711999998</v>
      </c>
      <c r="E737" s="24">
        <v>4087081.6076000002</v>
      </c>
      <c r="F737" s="25">
        <f t="shared" si="11"/>
        <v>6316558.3788000001</v>
      </c>
      <c r="L737" s="27"/>
      <c r="M737" s="27"/>
      <c r="N737" s="28"/>
      <c r="O737" s="28"/>
      <c r="P737" s="28"/>
    </row>
    <row r="738" spans="1:16" ht="18">
      <c r="A738" s="22">
        <v>733</v>
      </c>
      <c r="B738" s="23" t="s">
        <v>120</v>
      </c>
      <c r="C738" s="23" t="s">
        <v>853</v>
      </c>
      <c r="D738" s="24">
        <v>1764702.9428000001</v>
      </c>
      <c r="E738" s="24">
        <v>3235057.2267</v>
      </c>
      <c r="F738" s="25">
        <f t="shared" si="11"/>
        <v>4999760.1694999998</v>
      </c>
      <c r="L738" s="27"/>
      <c r="M738" s="27"/>
      <c r="N738" s="28"/>
      <c r="O738" s="28"/>
      <c r="P738" s="28"/>
    </row>
    <row r="739" spans="1:16" ht="18">
      <c r="A739" s="22">
        <v>734</v>
      </c>
      <c r="B739" s="23" t="s">
        <v>120</v>
      </c>
      <c r="C739" s="23" t="s">
        <v>855</v>
      </c>
      <c r="D739" s="24">
        <v>1516738.6355000001</v>
      </c>
      <c r="E739" s="24">
        <v>2780488.5257000001</v>
      </c>
      <c r="F739" s="25">
        <f t="shared" si="11"/>
        <v>4297227.1612</v>
      </c>
      <c r="L739" s="27"/>
      <c r="M739" s="27"/>
      <c r="N739" s="28"/>
      <c r="O739" s="28"/>
      <c r="P739" s="28"/>
    </row>
    <row r="740" spans="1:16" ht="18">
      <c r="A740" s="22">
        <v>735</v>
      </c>
      <c r="B740" s="23" t="s">
        <v>120</v>
      </c>
      <c r="C740" s="23" t="s">
        <v>857</v>
      </c>
      <c r="D740" s="24">
        <v>2172512.6841000002</v>
      </c>
      <c r="E740" s="24">
        <v>3982654.9207000001</v>
      </c>
      <c r="F740" s="25">
        <f t="shared" si="11"/>
        <v>6155167.6047999999</v>
      </c>
      <c r="L740" s="27"/>
      <c r="M740" s="27"/>
      <c r="N740" s="28"/>
      <c r="O740" s="28"/>
      <c r="P740" s="28"/>
    </row>
    <row r="741" spans="1:16" ht="18">
      <c r="A741" s="22">
        <v>736</v>
      </c>
      <c r="B741" s="23" t="s">
        <v>120</v>
      </c>
      <c r="C741" s="23" t="s">
        <v>859</v>
      </c>
      <c r="D741" s="24">
        <v>1440187.5414</v>
      </c>
      <c r="E741" s="24">
        <v>2640154.8955000001</v>
      </c>
      <c r="F741" s="25">
        <f t="shared" si="11"/>
        <v>4080342.4369000001</v>
      </c>
      <c r="L741" s="27"/>
      <c r="M741" s="27"/>
      <c r="N741" s="28"/>
      <c r="O741" s="28"/>
      <c r="P741" s="28"/>
    </row>
    <row r="742" spans="1:16" ht="18">
      <c r="A742" s="22">
        <v>737</v>
      </c>
      <c r="B742" s="23" t="s">
        <v>120</v>
      </c>
      <c r="C742" s="23" t="s">
        <v>861</v>
      </c>
      <c r="D742" s="24">
        <v>1562314.9813999999</v>
      </c>
      <c r="E742" s="24">
        <v>2864039.1809</v>
      </c>
      <c r="F742" s="25">
        <f t="shared" si="11"/>
        <v>4426354.1623</v>
      </c>
      <c r="L742" s="27"/>
      <c r="M742" s="27"/>
      <c r="N742" s="28"/>
      <c r="O742" s="28"/>
      <c r="P742" s="28"/>
    </row>
    <row r="743" spans="1:16" ht="18">
      <c r="A743" s="22">
        <v>738</v>
      </c>
      <c r="B743" s="23" t="s">
        <v>121</v>
      </c>
      <c r="C743" s="23" t="s">
        <v>865</v>
      </c>
      <c r="D743" s="24">
        <v>1614559.6285999999</v>
      </c>
      <c r="E743" s="24">
        <v>2959814.1806000001</v>
      </c>
      <c r="F743" s="25">
        <f t="shared" si="11"/>
        <v>4574373.8092</v>
      </c>
      <c r="L743" s="27"/>
      <c r="M743" s="27"/>
      <c r="N743" s="28"/>
      <c r="O743" s="28"/>
      <c r="P743" s="28"/>
    </row>
    <row r="744" spans="1:16" ht="18">
      <c r="A744" s="22">
        <v>739</v>
      </c>
      <c r="B744" s="23" t="s">
        <v>121</v>
      </c>
      <c r="C744" s="23" t="s">
        <v>867</v>
      </c>
      <c r="D744" s="24">
        <v>1786670.0759000001</v>
      </c>
      <c r="E744" s="24">
        <v>3275327.4223000002</v>
      </c>
      <c r="F744" s="25">
        <f t="shared" si="11"/>
        <v>5061997.4982000003</v>
      </c>
      <c r="L744" s="27"/>
      <c r="M744" s="27"/>
      <c r="N744" s="28"/>
      <c r="O744" s="28"/>
      <c r="P744" s="28"/>
    </row>
    <row r="745" spans="1:16" ht="18">
      <c r="A745" s="22">
        <v>740</v>
      </c>
      <c r="B745" s="23" t="s">
        <v>121</v>
      </c>
      <c r="C745" s="23" t="s">
        <v>869</v>
      </c>
      <c r="D745" s="24">
        <v>1495960.8149000001</v>
      </c>
      <c r="E745" s="24">
        <v>2742398.5803999999</v>
      </c>
      <c r="F745" s="25">
        <f t="shared" si="11"/>
        <v>4238359.3953</v>
      </c>
      <c r="L745" s="27"/>
      <c r="M745" s="27"/>
      <c r="N745" s="28"/>
      <c r="O745" s="28"/>
      <c r="P745" s="28"/>
    </row>
    <row r="746" spans="1:16" ht="18">
      <c r="A746" s="22">
        <v>741</v>
      </c>
      <c r="B746" s="23" t="s">
        <v>121</v>
      </c>
      <c r="C746" s="23" t="s">
        <v>871</v>
      </c>
      <c r="D746" s="24">
        <v>1674930.713</v>
      </c>
      <c r="E746" s="24">
        <v>3070486.5822000001</v>
      </c>
      <c r="F746" s="25">
        <f t="shared" si="11"/>
        <v>4745417.2951999996</v>
      </c>
      <c r="L746" s="27"/>
      <c r="M746" s="27"/>
      <c r="N746" s="28"/>
      <c r="O746" s="28"/>
      <c r="P746" s="28"/>
    </row>
    <row r="747" spans="1:16" ht="18">
      <c r="A747" s="22">
        <v>742</v>
      </c>
      <c r="B747" s="23" t="s">
        <v>121</v>
      </c>
      <c r="C747" s="23" t="s">
        <v>873</v>
      </c>
      <c r="D747" s="24">
        <v>2349218.4578999998</v>
      </c>
      <c r="E747" s="24">
        <v>4306592.3251</v>
      </c>
      <c r="F747" s="25">
        <f t="shared" si="11"/>
        <v>6655810.7829999998</v>
      </c>
      <c r="L747" s="27"/>
      <c r="M747" s="27"/>
      <c r="N747" s="28"/>
      <c r="O747" s="28"/>
      <c r="P747" s="28"/>
    </row>
    <row r="748" spans="1:16" ht="18">
      <c r="A748" s="22">
        <v>743</v>
      </c>
      <c r="B748" s="23" t="s">
        <v>121</v>
      </c>
      <c r="C748" s="23" t="s">
        <v>875</v>
      </c>
      <c r="D748" s="24">
        <v>1946895.351</v>
      </c>
      <c r="E748" s="24">
        <v>3569052.7409999999</v>
      </c>
      <c r="F748" s="25">
        <f t="shared" si="11"/>
        <v>5515948.0920000002</v>
      </c>
      <c r="L748" s="27"/>
      <c r="M748" s="27"/>
      <c r="N748" s="28"/>
      <c r="O748" s="28"/>
      <c r="P748" s="28"/>
    </row>
    <row r="749" spans="1:16" ht="18">
      <c r="A749" s="22">
        <v>744</v>
      </c>
      <c r="B749" s="23" t="s">
        <v>121</v>
      </c>
      <c r="C749" s="23" t="s">
        <v>877</v>
      </c>
      <c r="D749" s="24">
        <v>1792448.4881</v>
      </c>
      <c r="E749" s="24">
        <v>3285920.42</v>
      </c>
      <c r="F749" s="25">
        <f t="shared" si="11"/>
        <v>5078368.9080999997</v>
      </c>
      <c r="L749" s="27"/>
      <c r="M749" s="27"/>
      <c r="N749" s="28"/>
      <c r="O749" s="28"/>
      <c r="P749" s="28"/>
    </row>
    <row r="750" spans="1:16" ht="18">
      <c r="A750" s="22">
        <v>745</v>
      </c>
      <c r="B750" s="23" t="s">
        <v>121</v>
      </c>
      <c r="C750" s="23" t="s">
        <v>879</v>
      </c>
      <c r="D750" s="24">
        <v>1557270.0808999999</v>
      </c>
      <c r="E750" s="24">
        <v>2854790.8585999999</v>
      </c>
      <c r="F750" s="25">
        <f t="shared" si="11"/>
        <v>4412060.9395000003</v>
      </c>
      <c r="L750" s="27"/>
      <c r="M750" s="27"/>
      <c r="N750" s="28"/>
      <c r="O750" s="28"/>
      <c r="P750" s="28"/>
    </row>
    <row r="751" spans="1:16" ht="18">
      <c r="A751" s="22">
        <v>746</v>
      </c>
      <c r="B751" s="23" t="s">
        <v>121</v>
      </c>
      <c r="C751" s="23" t="s">
        <v>881</v>
      </c>
      <c r="D751" s="24">
        <v>2053790.06</v>
      </c>
      <c r="E751" s="24">
        <v>3765012.3511999999</v>
      </c>
      <c r="F751" s="25">
        <f t="shared" si="11"/>
        <v>5818802.4112</v>
      </c>
      <c r="L751" s="27"/>
      <c r="M751" s="27"/>
      <c r="N751" s="28"/>
      <c r="O751" s="28"/>
      <c r="P751" s="28"/>
    </row>
    <row r="752" spans="1:16" ht="18">
      <c r="A752" s="22">
        <v>747</v>
      </c>
      <c r="B752" s="23" t="s">
        <v>121</v>
      </c>
      <c r="C752" s="23" t="s">
        <v>883</v>
      </c>
      <c r="D752" s="24">
        <v>1448444.8695</v>
      </c>
      <c r="E752" s="24">
        <v>2655292.2470999998</v>
      </c>
      <c r="F752" s="25">
        <f t="shared" si="11"/>
        <v>4103737.1165999998</v>
      </c>
      <c r="L752" s="27"/>
      <c r="M752" s="27"/>
      <c r="N752" s="28"/>
      <c r="O752" s="28"/>
      <c r="P752" s="28"/>
    </row>
    <row r="753" spans="1:16" ht="18">
      <c r="A753" s="22">
        <v>748</v>
      </c>
      <c r="B753" s="23" t="s">
        <v>121</v>
      </c>
      <c r="C753" s="23" t="s">
        <v>885</v>
      </c>
      <c r="D753" s="24">
        <v>1387379.8921000001</v>
      </c>
      <c r="E753" s="24">
        <v>2543347.7995000002</v>
      </c>
      <c r="F753" s="25">
        <f t="shared" si="11"/>
        <v>3930727.6916</v>
      </c>
      <c r="L753" s="27"/>
      <c r="M753" s="27"/>
      <c r="N753" s="28"/>
      <c r="O753" s="28"/>
      <c r="P753" s="28"/>
    </row>
    <row r="754" spans="1:16" ht="18">
      <c r="A754" s="22">
        <v>749</v>
      </c>
      <c r="B754" s="23" t="s">
        <v>121</v>
      </c>
      <c r="C754" s="23" t="s">
        <v>887</v>
      </c>
      <c r="D754" s="24">
        <v>1487483.4117000001</v>
      </c>
      <c r="E754" s="24">
        <v>2726857.7866000002</v>
      </c>
      <c r="F754" s="25">
        <f t="shared" si="11"/>
        <v>4214341.1983000003</v>
      </c>
      <c r="L754" s="27"/>
      <c r="M754" s="27"/>
      <c r="N754" s="28"/>
      <c r="O754" s="28"/>
      <c r="P754" s="28"/>
    </row>
    <row r="755" spans="1:16" ht="18">
      <c r="A755" s="22">
        <v>750</v>
      </c>
      <c r="B755" s="23" t="s">
        <v>121</v>
      </c>
      <c r="C755" s="23" t="s">
        <v>889</v>
      </c>
      <c r="D755" s="24">
        <v>1617814.1396000001</v>
      </c>
      <c r="E755" s="24">
        <v>2965780.3569999998</v>
      </c>
      <c r="F755" s="25">
        <f t="shared" si="11"/>
        <v>4583594.4966000002</v>
      </c>
      <c r="L755" s="27"/>
      <c r="M755" s="27"/>
      <c r="N755" s="28"/>
      <c r="O755" s="28"/>
      <c r="P755" s="28"/>
    </row>
    <row r="756" spans="1:16" ht="18">
      <c r="A756" s="22">
        <v>751</v>
      </c>
      <c r="B756" s="23" t="s">
        <v>121</v>
      </c>
      <c r="C756" s="23" t="s">
        <v>891</v>
      </c>
      <c r="D756" s="24">
        <v>1780220.4202000001</v>
      </c>
      <c r="E756" s="24">
        <v>3263503.8997</v>
      </c>
      <c r="F756" s="25">
        <f t="shared" si="11"/>
        <v>5043724.3198999995</v>
      </c>
      <c r="L756" s="27"/>
      <c r="M756" s="27"/>
      <c r="N756" s="28"/>
      <c r="O756" s="28"/>
      <c r="P756" s="28"/>
    </row>
    <row r="757" spans="1:16" ht="18">
      <c r="A757" s="22">
        <v>752</v>
      </c>
      <c r="B757" s="23" t="s">
        <v>121</v>
      </c>
      <c r="C757" s="23" t="s">
        <v>893</v>
      </c>
      <c r="D757" s="24">
        <v>1651136.6347000001</v>
      </c>
      <c r="E757" s="24">
        <v>3026867.2267999998</v>
      </c>
      <c r="F757" s="25">
        <f t="shared" si="11"/>
        <v>4678003.8614999996</v>
      </c>
      <c r="L757" s="27"/>
      <c r="M757" s="27"/>
      <c r="N757" s="28"/>
      <c r="O757" s="28"/>
      <c r="P757" s="28"/>
    </row>
    <row r="758" spans="1:16" ht="18">
      <c r="A758" s="22">
        <v>753</v>
      </c>
      <c r="B758" s="23" t="s">
        <v>121</v>
      </c>
      <c r="C758" s="23" t="s">
        <v>895</v>
      </c>
      <c r="D758" s="24">
        <v>1720767.3670000001</v>
      </c>
      <c r="E758" s="24">
        <v>3154514.4347000001</v>
      </c>
      <c r="F758" s="25">
        <f t="shared" si="11"/>
        <v>4875281.8016999997</v>
      </c>
      <c r="L758" s="27"/>
      <c r="M758" s="27"/>
      <c r="N758" s="28"/>
      <c r="O758" s="28"/>
      <c r="P758" s="28"/>
    </row>
    <row r="759" spans="1:16" ht="18">
      <c r="A759" s="22">
        <v>754</v>
      </c>
      <c r="B759" s="23" t="s">
        <v>121</v>
      </c>
      <c r="C759" s="23" t="s">
        <v>897</v>
      </c>
      <c r="D759" s="24">
        <v>1716678.2217000001</v>
      </c>
      <c r="E759" s="24">
        <v>3147018.2047999999</v>
      </c>
      <c r="F759" s="25">
        <f t="shared" si="11"/>
        <v>4863696.4265000001</v>
      </c>
      <c r="L759" s="27"/>
      <c r="M759" s="27"/>
      <c r="N759" s="28"/>
      <c r="O759" s="28"/>
      <c r="P759" s="28"/>
    </row>
    <row r="760" spans="1:16" ht="18">
      <c r="A760" s="22">
        <v>755</v>
      </c>
      <c r="B760" s="23" t="s">
        <v>122</v>
      </c>
      <c r="C760" s="23" t="s">
        <v>900</v>
      </c>
      <c r="D760" s="24">
        <v>1615858.4343999999</v>
      </c>
      <c r="E760" s="24">
        <v>2962195.1540999999</v>
      </c>
      <c r="F760" s="25">
        <f t="shared" si="11"/>
        <v>4578053.5884999996</v>
      </c>
      <c r="L760" s="27"/>
      <c r="M760" s="27"/>
      <c r="N760" s="28"/>
      <c r="O760" s="28"/>
      <c r="P760" s="28"/>
    </row>
    <row r="761" spans="1:16" ht="18">
      <c r="A761" s="22">
        <v>756</v>
      </c>
      <c r="B761" s="23" t="s">
        <v>122</v>
      </c>
      <c r="C761" s="23" t="s">
        <v>902</v>
      </c>
      <c r="D761" s="24">
        <v>1564554.8217</v>
      </c>
      <c r="E761" s="24">
        <v>2868145.2610999998</v>
      </c>
      <c r="F761" s="25">
        <f t="shared" si="11"/>
        <v>4432700.0828</v>
      </c>
      <c r="L761" s="27"/>
      <c r="M761" s="27"/>
      <c r="N761" s="28"/>
      <c r="O761" s="28"/>
      <c r="P761" s="28"/>
    </row>
    <row r="762" spans="1:16" ht="18">
      <c r="A762" s="22">
        <v>757</v>
      </c>
      <c r="B762" s="23" t="s">
        <v>122</v>
      </c>
      <c r="C762" s="23" t="s">
        <v>904</v>
      </c>
      <c r="D762" s="24">
        <v>1846430.9597</v>
      </c>
      <c r="E762" s="24">
        <v>3384881.2028999999</v>
      </c>
      <c r="F762" s="25">
        <f t="shared" si="11"/>
        <v>5231312.1626000004</v>
      </c>
      <c r="L762" s="27"/>
      <c r="M762" s="27"/>
      <c r="N762" s="28"/>
      <c r="O762" s="28"/>
      <c r="P762" s="28"/>
    </row>
    <row r="763" spans="1:16" ht="18">
      <c r="A763" s="22">
        <v>758</v>
      </c>
      <c r="B763" s="23" t="s">
        <v>122</v>
      </c>
      <c r="C763" s="23" t="s">
        <v>906</v>
      </c>
      <c r="D763" s="24">
        <v>2037921.111</v>
      </c>
      <c r="E763" s="24">
        <v>3735921.3598000002</v>
      </c>
      <c r="F763" s="25">
        <f t="shared" si="11"/>
        <v>5773842.4708000002</v>
      </c>
      <c r="L763" s="27"/>
      <c r="M763" s="27"/>
      <c r="N763" s="28"/>
      <c r="O763" s="28"/>
      <c r="P763" s="28"/>
    </row>
    <row r="764" spans="1:16" ht="18">
      <c r="A764" s="22">
        <v>759</v>
      </c>
      <c r="B764" s="23" t="s">
        <v>122</v>
      </c>
      <c r="C764" s="23" t="s">
        <v>908</v>
      </c>
      <c r="D764" s="24">
        <v>1773793.1422999999</v>
      </c>
      <c r="E764" s="24">
        <v>3251721.4001000002</v>
      </c>
      <c r="F764" s="25">
        <f t="shared" si="11"/>
        <v>5025514.5423999997</v>
      </c>
      <c r="L764" s="27"/>
      <c r="M764" s="27"/>
      <c r="N764" s="28"/>
      <c r="O764" s="28"/>
      <c r="P764" s="28"/>
    </row>
    <row r="765" spans="1:16" ht="18">
      <c r="A765" s="22">
        <v>760</v>
      </c>
      <c r="B765" s="23" t="s">
        <v>122</v>
      </c>
      <c r="C765" s="23" t="s">
        <v>910</v>
      </c>
      <c r="D765" s="24">
        <v>2463013.9791999999</v>
      </c>
      <c r="E765" s="24">
        <v>4515202.5192999998</v>
      </c>
      <c r="F765" s="25">
        <f t="shared" si="11"/>
        <v>6978216.4984999998</v>
      </c>
      <c r="L765" s="27"/>
      <c r="M765" s="27"/>
      <c r="N765" s="28"/>
      <c r="O765" s="28"/>
      <c r="P765" s="28"/>
    </row>
    <row r="766" spans="1:16" ht="18">
      <c r="A766" s="22">
        <v>761</v>
      </c>
      <c r="B766" s="23" t="s">
        <v>122</v>
      </c>
      <c r="C766" s="23" t="s">
        <v>912</v>
      </c>
      <c r="D766" s="24">
        <v>1870552.2615</v>
      </c>
      <c r="E766" s="24">
        <v>3429100.4251999999</v>
      </c>
      <c r="F766" s="25">
        <f t="shared" si="11"/>
        <v>5299652.6867000004</v>
      </c>
      <c r="L766" s="27"/>
      <c r="M766" s="27"/>
      <c r="N766" s="28"/>
      <c r="O766" s="28"/>
      <c r="P766" s="28"/>
    </row>
    <row r="767" spans="1:16" ht="18">
      <c r="A767" s="22">
        <v>762</v>
      </c>
      <c r="B767" s="23" t="s">
        <v>122</v>
      </c>
      <c r="C767" s="23" t="s">
        <v>827</v>
      </c>
      <c r="D767" s="24">
        <v>1697100.2154000001</v>
      </c>
      <c r="E767" s="24">
        <v>3111127.7615999999</v>
      </c>
      <c r="F767" s="25">
        <f t="shared" si="11"/>
        <v>4808227.977</v>
      </c>
      <c r="L767" s="27"/>
      <c r="M767" s="27"/>
      <c r="N767" s="28"/>
      <c r="O767" s="28"/>
      <c r="P767" s="28"/>
    </row>
    <row r="768" spans="1:16" ht="18">
      <c r="A768" s="22">
        <v>763</v>
      </c>
      <c r="B768" s="23" t="s">
        <v>122</v>
      </c>
      <c r="C768" s="23" t="s">
        <v>915</v>
      </c>
      <c r="D768" s="24">
        <v>1834613.3251</v>
      </c>
      <c r="E768" s="24">
        <v>3363217.0898000002</v>
      </c>
      <c r="F768" s="25">
        <f t="shared" si="11"/>
        <v>5197830.4149000002</v>
      </c>
      <c r="L768" s="27"/>
      <c r="M768" s="27"/>
      <c r="N768" s="28"/>
      <c r="O768" s="28"/>
      <c r="P768" s="28"/>
    </row>
    <row r="769" spans="1:16" ht="18">
      <c r="A769" s="22">
        <v>764</v>
      </c>
      <c r="B769" s="23" t="s">
        <v>122</v>
      </c>
      <c r="C769" s="23" t="s">
        <v>917</v>
      </c>
      <c r="D769" s="24">
        <v>2421539.9704999998</v>
      </c>
      <c r="E769" s="24">
        <v>4439172.2774</v>
      </c>
      <c r="F769" s="25">
        <f t="shared" si="11"/>
        <v>6860712.2478999998</v>
      </c>
      <c r="L769" s="27"/>
      <c r="M769" s="27"/>
      <c r="N769" s="28"/>
      <c r="O769" s="28"/>
      <c r="P769" s="28"/>
    </row>
    <row r="770" spans="1:16" ht="18">
      <c r="A770" s="22">
        <v>765</v>
      </c>
      <c r="B770" s="23" t="s">
        <v>122</v>
      </c>
      <c r="C770" s="23" t="s">
        <v>919</v>
      </c>
      <c r="D770" s="24">
        <v>1511961.0474</v>
      </c>
      <c r="E770" s="24">
        <v>2771730.2409000001</v>
      </c>
      <c r="F770" s="25">
        <f t="shared" si="11"/>
        <v>4283691.2883000001</v>
      </c>
      <c r="L770" s="27"/>
      <c r="M770" s="27"/>
      <c r="N770" s="28"/>
      <c r="O770" s="28"/>
      <c r="P770" s="28"/>
    </row>
    <row r="771" spans="1:16" ht="36">
      <c r="A771" s="22">
        <v>766</v>
      </c>
      <c r="B771" s="23" t="s">
        <v>122</v>
      </c>
      <c r="C771" s="23" t="s">
        <v>921</v>
      </c>
      <c r="D771" s="24">
        <v>1746340.0003</v>
      </c>
      <c r="E771" s="24">
        <v>3201394.2411000002</v>
      </c>
      <c r="F771" s="25">
        <f t="shared" si="11"/>
        <v>4947734.2413999997</v>
      </c>
      <c r="L771" s="27"/>
      <c r="M771" s="27"/>
      <c r="N771" s="28"/>
      <c r="O771" s="28"/>
      <c r="P771" s="28"/>
    </row>
    <row r="772" spans="1:16" ht="18">
      <c r="A772" s="22">
        <v>767</v>
      </c>
      <c r="B772" s="23" t="s">
        <v>122</v>
      </c>
      <c r="C772" s="23" t="s">
        <v>923</v>
      </c>
      <c r="D772" s="24">
        <v>1850189.821</v>
      </c>
      <c r="E772" s="24">
        <v>3391771.9556</v>
      </c>
      <c r="F772" s="25">
        <f t="shared" si="11"/>
        <v>5241961.7766000004</v>
      </c>
      <c r="L772" s="27"/>
      <c r="M772" s="27"/>
      <c r="N772" s="28"/>
      <c r="O772" s="28"/>
      <c r="P772" s="28"/>
    </row>
    <row r="773" spans="1:16" ht="18">
      <c r="A773" s="22">
        <v>768</v>
      </c>
      <c r="B773" s="23" t="s">
        <v>122</v>
      </c>
      <c r="C773" s="23" t="s">
        <v>925</v>
      </c>
      <c r="D773" s="24">
        <v>2043362.5700999999</v>
      </c>
      <c r="E773" s="24">
        <v>3745896.6543000001</v>
      </c>
      <c r="F773" s="25">
        <f t="shared" si="11"/>
        <v>5789259.2243999997</v>
      </c>
      <c r="L773" s="27"/>
      <c r="M773" s="27"/>
      <c r="N773" s="28"/>
      <c r="O773" s="28"/>
      <c r="P773" s="28"/>
    </row>
    <row r="774" spans="1:16" ht="18">
      <c r="A774" s="22">
        <v>769</v>
      </c>
      <c r="B774" s="23" t="s">
        <v>929</v>
      </c>
      <c r="C774" s="23" t="s">
        <v>930</v>
      </c>
      <c r="D774" s="24">
        <v>1349785.5695</v>
      </c>
      <c r="E774" s="24">
        <v>2474429.8064000001</v>
      </c>
      <c r="F774" s="25">
        <f t="shared" si="11"/>
        <v>3824215.3758999999</v>
      </c>
      <c r="L774" s="27"/>
      <c r="M774" s="27"/>
      <c r="N774" s="28"/>
      <c r="O774" s="28"/>
      <c r="P774" s="28"/>
    </row>
    <row r="775" spans="1:16" ht="36">
      <c r="A775" s="22">
        <v>770</v>
      </c>
      <c r="B775" s="23" t="s">
        <v>929</v>
      </c>
      <c r="C775" s="23" t="s">
        <v>932</v>
      </c>
      <c r="D775" s="24">
        <v>3445683.0759000001</v>
      </c>
      <c r="E775" s="24">
        <v>6316633.6189000001</v>
      </c>
      <c r="F775" s="25">
        <f t="shared" ref="F775:F779" si="12">D775+E775</f>
        <v>9762316.6948000006</v>
      </c>
      <c r="L775" s="27"/>
      <c r="M775" s="27"/>
      <c r="N775" s="28"/>
      <c r="O775" s="28"/>
      <c r="P775" s="28"/>
    </row>
    <row r="776" spans="1:16" ht="18">
      <c r="A776" s="22">
        <v>771</v>
      </c>
      <c r="B776" s="23" t="s">
        <v>929</v>
      </c>
      <c r="C776" s="23" t="s">
        <v>934</v>
      </c>
      <c r="D776" s="24">
        <v>1940859.0493999999</v>
      </c>
      <c r="E776" s="24">
        <v>3557986.9799000002</v>
      </c>
      <c r="F776" s="25">
        <f t="shared" si="12"/>
        <v>5498846.0292999996</v>
      </c>
      <c r="L776" s="27"/>
      <c r="M776" s="27"/>
      <c r="N776" s="28"/>
      <c r="O776" s="28"/>
      <c r="P776" s="28"/>
    </row>
    <row r="777" spans="1:16" ht="18">
      <c r="A777" s="22">
        <v>772</v>
      </c>
      <c r="B777" s="23" t="s">
        <v>929</v>
      </c>
      <c r="C777" s="23" t="s">
        <v>936</v>
      </c>
      <c r="D777" s="24">
        <v>1663341.9364</v>
      </c>
      <c r="E777" s="24">
        <v>3049242.0120999999</v>
      </c>
      <c r="F777" s="25">
        <f t="shared" si="12"/>
        <v>4712583.9484999999</v>
      </c>
      <c r="L777" s="27"/>
      <c r="M777" s="27"/>
      <c r="N777" s="28"/>
      <c r="O777" s="28"/>
      <c r="P777" s="28"/>
    </row>
    <row r="778" spans="1:16" ht="18">
      <c r="A778" s="22">
        <v>773</v>
      </c>
      <c r="B778" s="23" t="s">
        <v>929</v>
      </c>
      <c r="C778" s="23" t="s">
        <v>938</v>
      </c>
      <c r="D778" s="24">
        <v>1580457.6701</v>
      </c>
      <c r="E778" s="24">
        <v>2897298.3969999999</v>
      </c>
      <c r="F778" s="25">
        <f t="shared" si="12"/>
        <v>4477756.0670999996</v>
      </c>
      <c r="L778" s="27"/>
      <c r="M778" s="27"/>
      <c r="N778" s="28"/>
      <c r="O778" s="28"/>
      <c r="P778" s="28"/>
    </row>
    <row r="779" spans="1:16" ht="18">
      <c r="A779" s="22">
        <v>774</v>
      </c>
      <c r="B779" s="23" t="s">
        <v>929</v>
      </c>
      <c r="C779" s="23" t="s">
        <v>940</v>
      </c>
      <c r="D779" s="24">
        <v>1625718.7401000001</v>
      </c>
      <c r="E779" s="24">
        <v>2980271.0877</v>
      </c>
      <c r="F779" s="25">
        <f t="shared" si="12"/>
        <v>4605989.8278000001</v>
      </c>
      <c r="L779" s="27"/>
      <c r="M779" s="27"/>
      <c r="N779" s="28"/>
      <c r="O779" s="28"/>
      <c r="P779" s="28"/>
    </row>
    <row r="780" spans="1:16" ht="18">
      <c r="A780" s="29"/>
      <c r="B780" s="197" t="s">
        <v>44</v>
      </c>
      <c r="C780" s="198"/>
      <c r="D780" s="16">
        <f>SUM(D6:D779)</f>
        <v>1277318487.6898999</v>
      </c>
      <c r="E780" s="16">
        <f t="shared" ref="E780:F780" si="13">SUM(E6:E779)</f>
        <v>2341582996.3313999</v>
      </c>
      <c r="F780" s="16">
        <f t="shared" si="13"/>
        <v>3618901484.0212898</v>
      </c>
    </row>
  </sheetData>
  <mergeCells count="4">
    <mergeCell ref="A1:F1"/>
    <mergeCell ref="A2:F2"/>
    <mergeCell ref="A3:F3"/>
    <mergeCell ref="B780:C780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3"/>
  <sheetViews>
    <sheetView workbookViewId="0">
      <selection activeCell="D7" sqref="D7"/>
    </sheetView>
  </sheetViews>
  <sheetFormatPr defaultColWidth="9" defaultRowHeight="13.2"/>
  <cols>
    <col min="1" max="1" width="5" customWidth="1"/>
    <col min="2" max="2" width="20.33203125" customWidth="1"/>
    <col min="3" max="3" width="22" customWidth="1"/>
    <col min="4" max="4" width="22.109375" customWidth="1"/>
    <col min="5" max="5" width="22" customWidth="1"/>
    <col min="6" max="6" width="19.6640625" customWidth="1"/>
    <col min="8" max="8" width="24.88671875" customWidth="1"/>
    <col min="9" max="9" width="23.109375" customWidth="1"/>
  </cols>
  <sheetData>
    <row r="1" spans="1:8" ht="20.399999999999999">
      <c r="A1" s="163" t="s">
        <v>17</v>
      </c>
      <c r="B1" s="163"/>
      <c r="C1" s="163"/>
      <c r="D1" s="163"/>
      <c r="E1" s="163"/>
    </row>
    <row r="2" spans="1:8" ht="20.399999999999999">
      <c r="A2" s="163" t="s">
        <v>63</v>
      </c>
      <c r="B2" s="163"/>
      <c r="C2" s="163"/>
      <c r="D2" s="163"/>
      <c r="E2" s="163"/>
    </row>
    <row r="3" spans="1:8" ht="35.4" customHeight="1">
      <c r="A3" s="200" t="s">
        <v>953</v>
      </c>
      <c r="B3" s="200"/>
      <c r="C3" s="200"/>
      <c r="D3" s="200"/>
      <c r="E3" s="200"/>
    </row>
    <row r="4" spans="1:8" ht="52.2">
      <c r="A4" s="2" t="s">
        <v>950</v>
      </c>
      <c r="B4" s="2" t="s">
        <v>955</v>
      </c>
      <c r="C4" s="3" t="s">
        <v>951</v>
      </c>
      <c r="D4" s="4" t="s">
        <v>952</v>
      </c>
      <c r="E4" s="5" t="s">
        <v>946</v>
      </c>
    </row>
    <row r="5" spans="1:8" ht="15.6">
      <c r="A5" s="6"/>
      <c r="B5" s="6"/>
      <c r="C5" s="144" t="s">
        <v>28</v>
      </c>
      <c r="D5" s="144" t="s">
        <v>28</v>
      </c>
      <c r="E5" s="144" t="s">
        <v>28</v>
      </c>
    </row>
    <row r="6" spans="1:8" ht="18">
      <c r="A6" s="8">
        <v>1</v>
      </c>
      <c r="B6" s="9" t="s">
        <v>87</v>
      </c>
      <c r="C6" s="10">
        <v>26512238.552099999</v>
      </c>
      <c r="D6" s="10">
        <v>48602292.683600001</v>
      </c>
      <c r="E6" s="11">
        <f>SUM(C6:D6)</f>
        <v>75114531.235699996</v>
      </c>
      <c r="H6" s="12"/>
    </row>
    <row r="7" spans="1:8" ht="18">
      <c r="A7" s="8">
        <v>2</v>
      </c>
      <c r="B7" s="9" t="s">
        <v>88</v>
      </c>
      <c r="C7" s="10">
        <v>33441383.807500001</v>
      </c>
      <c r="D7" s="10">
        <v>61304816.654899999</v>
      </c>
      <c r="E7" s="11">
        <f t="shared" ref="E7:E42" si="0">SUM(C7:D7)</f>
        <v>94746200.462400004</v>
      </c>
      <c r="H7" s="12"/>
    </row>
    <row r="8" spans="1:8" ht="18">
      <c r="A8" s="8">
        <v>3</v>
      </c>
      <c r="B8" s="9" t="s">
        <v>89</v>
      </c>
      <c r="C8" s="10">
        <v>44541958.1241</v>
      </c>
      <c r="D8" s="10">
        <v>81654413.344500005</v>
      </c>
      <c r="E8" s="11">
        <f t="shared" si="0"/>
        <v>126196371.4686</v>
      </c>
      <c r="H8" s="12"/>
    </row>
    <row r="9" spans="1:8" ht="18">
      <c r="A9" s="8">
        <v>4</v>
      </c>
      <c r="B9" s="9" t="s">
        <v>90</v>
      </c>
      <c r="C9" s="10">
        <v>33622104.591200002</v>
      </c>
      <c r="D9" s="10">
        <v>61636114.3838</v>
      </c>
      <c r="E9" s="11">
        <f t="shared" si="0"/>
        <v>95258218.974999994</v>
      </c>
      <c r="H9" s="12"/>
    </row>
    <row r="10" spans="1:8" ht="18">
      <c r="A10" s="8">
        <v>5</v>
      </c>
      <c r="B10" s="9" t="s">
        <v>91</v>
      </c>
      <c r="C10" s="10">
        <v>38167742.105999999</v>
      </c>
      <c r="D10" s="10">
        <v>69969186.844099998</v>
      </c>
      <c r="E10" s="11">
        <f t="shared" si="0"/>
        <v>108136928.9501</v>
      </c>
      <c r="H10" s="12"/>
    </row>
    <row r="11" spans="1:8" ht="18">
      <c r="A11" s="8">
        <v>6</v>
      </c>
      <c r="B11" s="9" t="s">
        <v>92</v>
      </c>
      <c r="C11" s="10">
        <v>15535668.103700001</v>
      </c>
      <c r="D11" s="10">
        <v>28480020.150800001</v>
      </c>
      <c r="E11" s="11">
        <f t="shared" si="0"/>
        <v>44015688.254500002</v>
      </c>
      <c r="H11" s="12"/>
    </row>
    <row r="12" spans="1:8" ht="18">
      <c r="A12" s="8">
        <v>7</v>
      </c>
      <c r="B12" s="9" t="s">
        <v>93</v>
      </c>
      <c r="C12" s="10">
        <v>41532410.584799998</v>
      </c>
      <c r="D12" s="10">
        <v>76137304.328700006</v>
      </c>
      <c r="E12" s="11">
        <f t="shared" si="0"/>
        <v>117669714.9135</v>
      </c>
      <c r="H12" s="12"/>
    </row>
    <row r="13" spans="1:8" ht="18">
      <c r="A13" s="8">
        <v>8</v>
      </c>
      <c r="B13" s="9" t="s">
        <v>94</v>
      </c>
      <c r="C13" s="10">
        <v>45091751.624399997</v>
      </c>
      <c r="D13" s="10">
        <v>82662295.970300004</v>
      </c>
      <c r="E13" s="11">
        <f t="shared" si="0"/>
        <v>127754047.59469999</v>
      </c>
      <c r="H13" s="12"/>
    </row>
    <row r="14" spans="1:8" ht="18">
      <c r="A14" s="8">
        <v>9</v>
      </c>
      <c r="B14" s="9" t="s">
        <v>95</v>
      </c>
      <c r="C14" s="10">
        <v>29069232.066599999</v>
      </c>
      <c r="D14" s="10">
        <v>53289778.6884</v>
      </c>
      <c r="E14" s="11">
        <f t="shared" si="0"/>
        <v>82359010.754999995</v>
      </c>
      <c r="H14" s="12"/>
    </row>
    <row r="15" spans="1:8" ht="18">
      <c r="A15" s="8">
        <v>10</v>
      </c>
      <c r="B15" s="9" t="s">
        <v>96</v>
      </c>
      <c r="C15" s="10">
        <v>37248051.7267</v>
      </c>
      <c r="D15" s="10">
        <v>68283208.464100003</v>
      </c>
      <c r="E15" s="11">
        <f t="shared" si="0"/>
        <v>105531260.1908</v>
      </c>
      <c r="H15" s="12"/>
    </row>
    <row r="16" spans="1:8" ht="18">
      <c r="A16" s="8">
        <v>11</v>
      </c>
      <c r="B16" s="9" t="s">
        <v>97</v>
      </c>
      <c r="C16" s="10">
        <v>21503544.4474</v>
      </c>
      <c r="D16" s="10">
        <v>39420343.887800001</v>
      </c>
      <c r="E16" s="11">
        <f t="shared" si="0"/>
        <v>60923888.335199997</v>
      </c>
      <c r="H16" s="12"/>
    </row>
    <row r="17" spans="1:8" ht="18">
      <c r="A17" s="8">
        <v>12</v>
      </c>
      <c r="B17" s="9" t="s">
        <v>98</v>
      </c>
      <c r="C17" s="10">
        <v>28499801.124600001</v>
      </c>
      <c r="D17" s="10">
        <v>52245896.662</v>
      </c>
      <c r="E17" s="11">
        <f t="shared" si="0"/>
        <v>80745697.786599994</v>
      </c>
      <c r="H17" s="12"/>
    </row>
    <row r="18" spans="1:8" ht="18">
      <c r="A18" s="8">
        <v>13</v>
      </c>
      <c r="B18" s="9" t="s">
        <v>99</v>
      </c>
      <c r="C18" s="10">
        <v>22629875.6195</v>
      </c>
      <c r="D18" s="10">
        <v>41485136.6131</v>
      </c>
      <c r="E18" s="11">
        <f t="shared" si="0"/>
        <v>64115012.232600003</v>
      </c>
      <c r="H18" s="12"/>
    </row>
    <row r="19" spans="1:8" ht="18">
      <c r="A19" s="8">
        <v>14</v>
      </c>
      <c r="B19" s="9" t="s">
        <v>100</v>
      </c>
      <c r="C19" s="10">
        <v>28956221.6492</v>
      </c>
      <c r="D19" s="10">
        <v>53082607.748300001</v>
      </c>
      <c r="E19" s="11">
        <f t="shared" si="0"/>
        <v>82038829.397499993</v>
      </c>
      <c r="H19" s="12"/>
    </row>
    <row r="20" spans="1:8" ht="18">
      <c r="A20" s="8">
        <v>15</v>
      </c>
      <c r="B20" s="9" t="s">
        <v>101</v>
      </c>
      <c r="C20" s="10">
        <v>19840823.297899999</v>
      </c>
      <c r="D20" s="10">
        <v>36372239.9036</v>
      </c>
      <c r="E20" s="11">
        <f t="shared" si="0"/>
        <v>56213063.201499999</v>
      </c>
      <c r="H20" s="12"/>
    </row>
    <row r="21" spans="1:8" ht="18">
      <c r="A21" s="8">
        <v>16</v>
      </c>
      <c r="B21" s="9" t="s">
        <v>102</v>
      </c>
      <c r="C21" s="10">
        <v>38807778.267700002</v>
      </c>
      <c r="D21" s="10">
        <v>71142502.510199994</v>
      </c>
      <c r="E21" s="11">
        <f t="shared" si="0"/>
        <v>109950280.7779</v>
      </c>
      <c r="H21" s="12"/>
    </row>
    <row r="22" spans="1:8" ht="18">
      <c r="A22" s="8">
        <v>17</v>
      </c>
      <c r="B22" s="9" t="s">
        <v>103</v>
      </c>
      <c r="C22" s="10">
        <v>40771224.946099997</v>
      </c>
      <c r="D22" s="10">
        <v>74741897.180399999</v>
      </c>
      <c r="E22" s="11">
        <f t="shared" si="0"/>
        <v>115513122.1265</v>
      </c>
      <c r="H22" s="12"/>
    </row>
    <row r="23" spans="1:8" ht="18">
      <c r="A23" s="8">
        <v>18</v>
      </c>
      <c r="B23" s="9" t="s">
        <v>104</v>
      </c>
      <c r="C23" s="10">
        <v>45851103.080600001</v>
      </c>
      <c r="D23" s="10">
        <v>84054340.692000002</v>
      </c>
      <c r="E23" s="11">
        <f t="shared" si="0"/>
        <v>129905443.7726</v>
      </c>
      <c r="H23" s="12"/>
    </row>
    <row r="24" spans="1:8" ht="18">
      <c r="A24" s="8">
        <v>19</v>
      </c>
      <c r="B24" s="9" t="s">
        <v>105</v>
      </c>
      <c r="C24" s="10">
        <v>72998885.806799993</v>
      </c>
      <c r="D24" s="10">
        <v>133821714.3204</v>
      </c>
      <c r="E24" s="11">
        <f t="shared" si="0"/>
        <v>206820600.12720001</v>
      </c>
      <c r="H24" s="12"/>
    </row>
    <row r="25" spans="1:8" ht="18">
      <c r="A25" s="8">
        <v>20</v>
      </c>
      <c r="B25" s="9" t="s">
        <v>106</v>
      </c>
      <c r="C25" s="10">
        <v>55575294.310199998</v>
      </c>
      <c r="D25" s="10">
        <v>101880748.9492</v>
      </c>
      <c r="E25" s="11">
        <f t="shared" si="0"/>
        <v>157456043.25940001</v>
      </c>
      <c r="H25" s="12"/>
    </row>
    <row r="26" spans="1:8" ht="18">
      <c r="A26" s="8">
        <v>21</v>
      </c>
      <c r="B26" s="9" t="s">
        <v>107</v>
      </c>
      <c r="C26" s="10">
        <v>35073976.114</v>
      </c>
      <c r="D26" s="10">
        <v>64297688.378399998</v>
      </c>
      <c r="E26" s="11">
        <f t="shared" si="0"/>
        <v>99371664.492400005</v>
      </c>
      <c r="H26" s="12"/>
    </row>
    <row r="27" spans="1:8" ht="18">
      <c r="A27" s="8">
        <v>22</v>
      </c>
      <c r="B27" s="9" t="s">
        <v>108</v>
      </c>
      <c r="C27" s="10">
        <v>36251523.430399999</v>
      </c>
      <c r="D27" s="10">
        <v>66456370.649400003</v>
      </c>
      <c r="E27" s="11">
        <f t="shared" si="0"/>
        <v>102707894.07979999</v>
      </c>
      <c r="H27" s="12"/>
    </row>
    <row r="28" spans="1:8" ht="18">
      <c r="A28" s="8">
        <v>23</v>
      </c>
      <c r="B28" s="9" t="s">
        <v>109</v>
      </c>
      <c r="C28" s="10">
        <v>25651749.9899</v>
      </c>
      <c r="D28" s="10">
        <v>47024843.201899998</v>
      </c>
      <c r="E28" s="11">
        <f t="shared" si="0"/>
        <v>72676593.191799998</v>
      </c>
      <c r="H28" s="12"/>
    </row>
    <row r="29" spans="1:8" ht="18">
      <c r="A29" s="8">
        <v>24</v>
      </c>
      <c r="B29" s="9" t="s">
        <v>110</v>
      </c>
      <c r="C29" s="10">
        <v>43697658.326300003</v>
      </c>
      <c r="D29" s="10">
        <v>80106641.141000003</v>
      </c>
      <c r="E29" s="11">
        <f t="shared" si="0"/>
        <v>123804299.4673</v>
      </c>
      <c r="H29" s="12"/>
    </row>
    <row r="30" spans="1:8" ht="18">
      <c r="A30" s="8">
        <v>25</v>
      </c>
      <c r="B30" s="9" t="s">
        <v>111</v>
      </c>
      <c r="C30" s="10">
        <v>22885782.182300001</v>
      </c>
      <c r="D30" s="10">
        <v>41954265.073399998</v>
      </c>
      <c r="E30" s="11">
        <f t="shared" si="0"/>
        <v>64840047.2557</v>
      </c>
      <c r="H30" s="12"/>
    </row>
    <row r="31" spans="1:8" ht="18">
      <c r="A31" s="8">
        <v>26</v>
      </c>
      <c r="B31" s="9" t="s">
        <v>112</v>
      </c>
      <c r="C31" s="10">
        <v>42359817.475500003</v>
      </c>
      <c r="D31" s="10">
        <v>77654108.418899998</v>
      </c>
      <c r="E31" s="11">
        <f t="shared" si="0"/>
        <v>120013925.8944</v>
      </c>
      <c r="H31" s="12"/>
    </row>
    <row r="32" spans="1:8" ht="18">
      <c r="A32" s="8">
        <v>27</v>
      </c>
      <c r="B32" s="9" t="s">
        <v>113</v>
      </c>
      <c r="C32" s="10">
        <v>30219340.6294</v>
      </c>
      <c r="D32" s="10">
        <v>55398160.177199997</v>
      </c>
      <c r="E32" s="11">
        <f t="shared" si="0"/>
        <v>85617500.806600004</v>
      </c>
      <c r="H32" s="12"/>
    </row>
    <row r="33" spans="1:8" ht="18">
      <c r="A33" s="8">
        <v>28</v>
      </c>
      <c r="B33" s="9" t="s">
        <v>114</v>
      </c>
      <c r="C33" s="10">
        <v>28861381.808499999</v>
      </c>
      <c r="D33" s="10">
        <v>52908747.148699999</v>
      </c>
      <c r="E33" s="11">
        <f t="shared" si="0"/>
        <v>81770128.957200006</v>
      </c>
      <c r="H33" s="12"/>
    </row>
    <row r="34" spans="1:8" ht="18">
      <c r="A34" s="8">
        <v>29</v>
      </c>
      <c r="B34" s="9" t="s">
        <v>115</v>
      </c>
      <c r="C34" s="10">
        <v>39093471.368100002</v>
      </c>
      <c r="D34" s="10">
        <v>71666235.716399997</v>
      </c>
      <c r="E34" s="11">
        <f t="shared" si="0"/>
        <v>110759707.0845</v>
      </c>
      <c r="H34" s="12"/>
    </row>
    <row r="35" spans="1:8" ht="18">
      <c r="A35" s="8">
        <v>30</v>
      </c>
      <c r="B35" s="9" t="s">
        <v>116</v>
      </c>
      <c r="C35" s="10">
        <v>49313363.889300004</v>
      </c>
      <c r="D35" s="10">
        <v>90401364.645600006</v>
      </c>
      <c r="E35" s="11">
        <f t="shared" si="0"/>
        <v>139714728.53490001</v>
      </c>
      <c r="H35" s="12"/>
    </row>
    <row r="36" spans="1:8" ht="18">
      <c r="A36" s="8">
        <v>31</v>
      </c>
      <c r="B36" s="9" t="s">
        <v>117</v>
      </c>
      <c r="C36" s="10">
        <v>30912871.8607</v>
      </c>
      <c r="D36" s="10">
        <v>56669543.120399997</v>
      </c>
      <c r="E36" s="11">
        <f t="shared" si="0"/>
        <v>87582414.981099993</v>
      </c>
      <c r="H36" s="12"/>
    </row>
    <row r="37" spans="1:8" ht="18">
      <c r="A37" s="8">
        <v>32</v>
      </c>
      <c r="B37" s="9" t="s">
        <v>118</v>
      </c>
      <c r="C37" s="10">
        <v>38318218.3851</v>
      </c>
      <c r="D37" s="10">
        <v>70245040.2817</v>
      </c>
      <c r="E37" s="11">
        <f t="shared" si="0"/>
        <v>108563258.66680001</v>
      </c>
      <c r="H37" s="12"/>
    </row>
    <row r="38" spans="1:8" ht="18">
      <c r="A38" s="8">
        <v>33</v>
      </c>
      <c r="B38" s="9" t="s">
        <v>119</v>
      </c>
      <c r="C38" s="10">
        <v>38592376.651699997</v>
      </c>
      <c r="D38" s="10">
        <v>70747627.805099994</v>
      </c>
      <c r="E38" s="11">
        <f t="shared" si="0"/>
        <v>109340004.4568</v>
      </c>
      <c r="H38" s="12"/>
    </row>
    <row r="39" spans="1:8" ht="18">
      <c r="A39" s="8">
        <v>34</v>
      </c>
      <c r="B39" s="9" t="s">
        <v>120</v>
      </c>
      <c r="C39" s="10">
        <v>28925115.413800001</v>
      </c>
      <c r="D39" s="10">
        <v>53025583.730300002</v>
      </c>
      <c r="E39" s="11">
        <f t="shared" si="0"/>
        <v>81950699.144099995</v>
      </c>
      <c r="H39" s="12"/>
    </row>
    <row r="40" spans="1:8" ht="18">
      <c r="A40" s="8">
        <v>35</v>
      </c>
      <c r="B40" s="9" t="s">
        <v>121</v>
      </c>
      <c r="C40" s="10">
        <v>29081668.626800001</v>
      </c>
      <c r="D40" s="10">
        <v>53312577.417599998</v>
      </c>
      <c r="E40" s="11">
        <f t="shared" si="0"/>
        <v>82394246.044400007</v>
      </c>
      <c r="F40" s="13"/>
      <c r="H40" s="12"/>
    </row>
    <row r="41" spans="1:8" ht="18">
      <c r="A41" s="8">
        <v>36</v>
      </c>
      <c r="B41" s="9" t="s">
        <v>122</v>
      </c>
      <c r="C41" s="10">
        <v>26277231.659600001</v>
      </c>
      <c r="D41" s="10">
        <v>48171477.543200001</v>
      </c>
      <c r="E41" s="11">
        <f t="shared" si="0"/>
        <v>74448709.202800006</v>
      </c>
      <c r="F41" s="13"/>
      <c r="H41" s="12"/>
    </row>
    <row r="42" spans="1:8" ht="18">
      <c r="A42" s="8">
        <v>37</v>
      </c>
      <c r="B42" s="9" t="s">
        <v>929</v>
      </c>
      <c r="C42" s="10">
        <v>11605846.0414</v>
      </c>
      <c r="D42" s="10">
        <v>21275861.901999999</v>
      </c>
      <c r="E42" s="11">
        <f t="shared" si="0"/>
        <v>32881707.943399999</v>
      </c>
      <c r="F42" s="14"/>
      <c r="H42" s="12"/>
    </row>
    <row r="43" spans="1:8" ht="17.399999999999999">
      <c r="A43" s="201" t="s">
        <v>44</v>
      </c>
      <c r="B43" s="201"/>
      <c r="C43" s="16">
        <f>SUM(C6:C42)</f>
        <v>1277318487.6898999</v>
      </c>
      <c r="D43" s="16">
        <f t="shared" ref="D43:E43" si="1">SUM(D6:D42)</f>
        <v>2341582996.3313999</v>
      </c>
      <c r="E43" s="16">
        <f t="shared" si="1"/>
        <v>3618901484.0212998</v>
      </c>
    </row>
  </sheetData>
  <mergeCells count="4">
    <mergeCell ref="A1:E1"/>
    <mergeCell ref="A2:E2"/>
    <mergeCell ref="A3:E3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MONTHENTRY</vt:lpstr>
      <vt:lpstr>Sum &amp; FG</vt:lpstr>
      <vt:lpstr>State Details (2)</vt:lpstr>
      <vt:lpstr>State Details</vt:lpstr>
      <vt:lpstr>LG Details</vt:lpstr>
      <vt:lpstr>SumSum</vt:lpstr>
      <vt:lpstr>Ecology to States</vt:lpstr>
      <vt:lpstr>ECOLOGY TO INDIVIDUAL LGCS</vt:lpstr>
      <vt:lpstr>Ecology to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Lucky Ogidan</cp:lastModifiedBy>
  <cp:lastPrinted>2024-05-29T10:21:00Z</cp:lastPrinted>
  <dcterms:created xsi:type="dcterms:W3CDTF">2003-11-12T08:54:00Z</dcterms:created>
  <dcterms:modified xsi:type="dcterms:W3CDTF">2024-07-02T10:33:22Z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BD0B322157484682A9F1CFBD1A67B887_13</vt:lpwstr>
  </property>
  <property fmtid="{D5CDD505-2E9C-101B-9397-08002B2CF9AE}" pid="3" name="KSOProductBuildVer">
    <vt:lpwstr>1033-12.2.0.16909</vt:lpwstr>
  </property>
</Properties>
</file>